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updateLinks="never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Михаил\Desktop\"/>
    </mc:Choice>
  </mc:AlternateContent>
  <bookViews>
    <workbookView xWindow="-75" yWindow="4095" windowWidth="15375" windowHeight="4470" tabRatio="886" firstSheet="2" activeTab="3"/>
  </bookViews>
  <sheets>
    <sheet name="Инструкция" sheetId="504" r:id="rId1"/>
    <sheet name="Лог обновления" sheetId="429" state="veryHidden" r:id="rId2"/>
    <sheet name="Титульный" sheetId="437" r:id="rId3"/>
    <sheet name="Форма 3.1" sheetId="496" r:id="rId4"/>
    <sheet name="Форма 3.1 (кварталы)" sheetId="497" r:id="rId5"/>
    <sheet name="Сравнение" sheetId="515" r:id="rId6"/>
    <sheet name="Форма 16" sheetId="498" r:id="rId7"/>
    <sheet name="Субабоненты" sheetId="499" r:id="rId8"/>
    <sheet name="Субабоненты (кварталы)" sheetId="501" r:id="rId9"/>
    <sheet name="Комментарии" sheetId="431" r:id="rId10"/>
    <sheet name="Проверка" sheetId="432" r:id="rId11"/>
    <sheet name="TEHSHEET" sheetId="205" state="veryHidden" r:id="rId12"/>
    <sheet name="AllSheetsInThisWorkbook" sheetId="389" state="veryHidden" r:id="rId13"/>
    <sheet name="et_union_hor" sheetId="471" state="veryHidden" r:id="rId14"/>
    <sheet name="modProv" sheetId="508" state="veryHidden" r:id="rId15"/>
    <sheet name="modHTTP" sheetId="510" state="veryHidden" r:id="rId16"/>
    <sheet name="modReestr" sheetId="433" state="veryHidden" r:id="rId17"/>
    <sheet name="modfrmReestr" sheetId="434" state="veryHidden" r:id="rId18"/>
    <sheet name="modfrmRegion" sheetId="511" state="veryHidden" r:id="rId19"/>
    <sheet name="modfrmAuthorization" sheetId="512" state="veryHidden" r:id="rId20"/>
    <sheet name="modfrmDateChoose" sheetId="513" state="veryHidden" r:id="rId21"/>
    <sheet name="REESTR_ORG" sheetId="390" state="veryHidden" r:id="rId22"/>
    <sheet name="modClassifierValidate" sheetId="400" state="veryHidden" r:id="rId23"/>
    <sheet name="modHyp" sheetId="398" state="veryHidden" r:id="rId24"/>
    <sheet name="modList00" sheetId="514" state="veryHidden" r:id="rId25"/>
    <sheet name="modList03" sheetId="503" state="veryHidden" r:id="rId26"/>
    <sheet name="modList04" sheetId="502" state="veryHidden" r:id="rId27"/>
    <sheet name="modList07" sheetId="516" state="veryHidden" r:id="rId28"/>
    <sheet name="modInstruction" sheetId="505" state="veryHidden" r:id="rId29"/>
    <sheet name="modUpdTemplMain" sheetId="506" state="veryHidden" r:id="rId30"/>
    <sheet name="modfrmCheckUpdates" sheetId="507" state="veryHidden" r:id="rId31"/>
  </sheets>
  <definedNames>
    <definedName name="_IDОтчета">178174</definedName>
    <definedName name="_IDШаблона">178176</definedName>
    <definedName name="_Параметр_1">"'02.2009'"</definedName>
    <definedName name="_Параметр_2">"'105'"</definedName>
    <definedName name="_Параметр_3">"'1.27'"</definedName>
    <definedName name="_Параметр_4">"'01.09.2008'"</definedName>
    <definedName name="_Параметр_5">"'22.09.2008'"</definedName>
    <definedName name="_Параметр_6">"'80169210'"</definedName>
    <definedName name="_xlnm._FilterDatabase" localSheetId="10" hidden="1">Проверка!$B$4:$D$4</definedName>
    <definedName name="anscount" hidden="1">1</definedName>
    <definedName name="ChangeValues_1">et_union_hor!$H$4:$W$4</definedName>
    <definedName name="CheckBC_List04">Субабоненты!$E$15:$E$48</definedName>
    <definedName name="CheckValue_List04">Субабоненты!$H$15:$V$15</definedName>
    <definedName name="chkGetUpdatesValue">Инструкция!$AA$90</definedName>
    <definedName name="chkNoUpdatesValue">Инструкция!$AA$92</definedName>
    <definedName name="code">Инструкция!$B$2</definedName>
    <definedName name="CYear">'Форма 16'!$L$15</definedName>
    <definedName name="deleteRow_1">'Форма 3.1'!$E$34</definedName>
    <definedName name="deleteRow_2">'Форма 3.1 (кварталы)'!$E$34</definedName>
    <definedName name="deleteRow_3">Субабоненты!$F$14</definedName>
    <definedName name="deleteRow_4">'Субабоненты (кварталы)'!$F$14</definedName>
    <definedName name="deleteRow_5">et_union_hor!$F$4</definedName>
    <definedName name="deleteRow_6">et_union_hor!$F$9</definedName>
    <definedName name="dolj_lico">Титульный!$F$28:$F$31</definedName>
    <definedName name="et_List04">et_union_hor!$3:$4</definedName>
    <definedName name="et_List05">et_union_hor!$8:$9</definedName>
    <definedName name="f31_rek_fas_range">Сравнение!$13:$21</definedName>
    <definedName name="f31k_rek_fas_range">'Форма 3.1 (кварталы)'!#REF!</definedName>
    <definedName name="FirstLine">Инструкция!$A$6</definedName>
    <definedName name="god">Титульный!$F$9</definedName>
    <definedName name="HTML_CodePage" hidden="1">1251</definedName>
    <definedName name="HTML_Description" hidden="1">""</definedName>
    <definedName name="HTML_Email" hidden="1">""</definedName>
    <definedName name="HTML_Header" hidden="1">"Лист1"</definedName>
    <definedName name="HTML_LastUpdate" hidden="1">"18.10.01"</definedName>
    <definedName name="HTML_LineAfter" hidden="1">FALSE</definedName>
    <definedName name="HTML_LineBefore" hidden="1">FALSE</definedName>
    <definedName name="HTML_Name" hidden="1">"Федецкий И.И."</definedName>
    <definedName name="HTML_OBDlg2" hidden="1">TRUE</definedName>
    <definedName name="HTML_OBDlg4" hidden="1">TRUE</definedName>
    <definedName name="HTML_OS" hidden="1">0</definedName>
    <definedName name="HTML_Title" hidden="1">"Климатические зоны Томской области"</definedName>
    <definedName name="inn">Титульный!$F$14</definedName>
    <definedName name="Instr_1">Инструкция!$7:$19</definedName>
    <definedName name="Instr_2">Инструкция!$20:$34</definedName>
    <definedName name="Instr_3">Инструкция!$35:$45</definedName>
    <definedName name="Instr_4">Инструкция!$46:$55</definedName>
    <definedName name="Instr_5">Инструкция!$56:$67</definedName>
    <definedName name="Instr_6">Инструкция!$68:$73</definedName>
    <definedName name="Instr_7">Инструкция!$74:$87</definedName>
    <definedName name="Instr_8">Инструкция!$88:$100</definedName>
    <definedName name="instr_hyp1">Инструкция!$K$56</definedName>
    <definedName name="instr_hyp5">Инструкция!$K$75</definedName>
    <definedName name="kpp">Титульный!$F$15</definedName>
    <definedName name="LastYear">Титульный!$F$17</definedName>
    <definedName name="List03_date1">'Форма 16'!$G$15</definedName>
    <definedName name="List03_date2">'Форма 16'!$L$15</definedName>
    <definedName name="org">Титульный!$F$13</definedName>
    <definedName name="pIns_List04">Субабоненты!$E$48</definedName>
    <definedName name="pIns_List05">'Субабоненты (кварталы)'!$E$48</definedName>
    <definedName name="PYear">'Форма 16'!$G$15</definedName>
    <definedName name="REESTR_ORG_RANGE">REESTR_ORG!$A$2:$J$36</definedName>
    <definedName name="REGION">TEHSHEET!$A$2:$A$87</definedName>
    <definedName name="region_name">Титульный!$F$7</definedName>
    <definedName name="regionException">TEHSHEET!$D$2:$D$3</definedName>
    <definedName name="regionException_flag">TEHSHEET!$E$2</definedName>
    <definedName name="SAPBEXrevision" hidden="1">1</definedName>
    <definedName name="SAPBEXsysID" hidden="1">"BW2"</definedName>
    <definedName name="SAPBEXwbID" hidden="1">"479GSPMTNK9HM4ZSIVE5K2SH6"</definedName>
    <definedName name="spb_entity_id">Титульный!$F$16</definedName>
    <definedName name="TOTAL">P1_TOTAL,P2_TOTAL,P3_TOTAL,P4_TOTAL,P5_TOTAL</definedName>
    <definedName name="type_version">Титульный!$F$11</definedName>
    <definedName name="UpdStatus">Инструкция!$AA$1</definedName>
    <definedName name="version">Инструкция!$B$3</definedName>
    <definedName name="year_list">TEHSHEET!$B$2:$B$12</definedName>
  </definedNames>
  <calcPr calcId="162913"/>
</workbook>
</file>

<file path=xl/calcChain.xml><?xml version="1.0" encoding="utf-8"?>
<calcChain xmlns="http://schemas.openxmlformats.org/spreadsheetml/2006/main">
  <c r="E46" i="501" l="1"/>
  <c r="D46" i="501"/>
  <c r="K46" i="501"/>
  <c r="J46" i="501"/>
  <c r="I46" i="501"/>
  <c r="H46" i="501"/>
  <c r="F46" i="501"/>
  <c r="W46" i="499"/>
  <c r="F46" i="499"/>
  <c r="E44" i="501"/>
  <c r="D44" i="501"/>
  <c r="K44" i="501"/>
  <c r="J44" i="501"/>
  <c r="I44" i="501"/>
  <c r="H44" i="501"/>
  <c r="F44" i="501"/>
  <c r="W44" i="499"/>
  <c r="F44" i="499"/>
  <c r="E42" i="501"/>
  <c r="D42" i="501"/>
  <c r="K42" i="501"/>
  <c r="J42" i="501"/>
  <c r="I42" i="501"/>
  <c r="H42" i="501"/>
  <c r="F42" i="501"/>
  <c r="W42" i="499"/>
  <c r="F42" i="499"/>
  <c r="E40" i="501"/>
  <c r="D40" i="501"/>
  <c r="K40" i="501"/>
  <c r="J40" i="501"/>
  <c r="I40" i="501"/>
  <c r="H40" i="501"/>
  <c r="F40" i="501"/>
  <c r="W40" i="499"/>
  <c r="F40" i="499"/>
  <c r="E38" i="501"/>
  <c r="D38" i="501"/>
  <c r="K38" i="501"/>
  <c r="J38" i="501"/>
  <c r="I38" i="501"/>
  <c r="H38" i="501"/>
  <c r="F38" i="501"/>
  <c r="W38" i="499"/>
  <c r="F38" i="499"/>
  <c r="E36" i="501"/>
  <c r="D36" i="501"/>
  <c r="K36" i="501"/>
  <c r="J36" i="501"/>
  <c r="I36" i="501"/>
  <c r="H36" i="501"/>
  <c r="F36" i="501"/>
  <c r="W36" i="499"/>
  <c r="F36" i="499"/>
  <c r="E34" i="501"/>
  <c r="D34" i="501"/>
  <c r="K34" i="501"/>
  <c r="J34" i="501"/>
  <c r="I34" i="501"/>
  <c r="H34" i="501"/>
  <c r="F34" i="501"/>
  <c r="W34" i="499"/>
  <c r="F34" i="499"/>
  <c r="E32" i="501"/>
  <c r="D32" i="501"/>
  <c r="K32" i="501"/>
  <c r="J32" i="501"/>
  <c r="I32" i="501"/>
  <c r="H32" i="501"/>
  <c r="F32" i="501"/>
  <c r="W32" i="499"/>
  <c r="F32" i="499"/>
  <c r="E30" i="501"/>
  <c r="D30" i="501"/>
  <c r="K30" i="501"/>
  <c r="J30" i="501"/>
  <c r="I30" i="501"/>
  <c r="H30" i="501"/>
  <c r="F30" i="501"/>
  <c r="W30" i="499"/>
  <c r="F30" i="499"/>
  <c r="E28" i="501"/>
  <c r="D28" i="501"/>
  <c r="K28" i="501"/>
  <c r="J28" i="501"/>
  <c r="I28" i="501"/>
  <c r="H28" i="501"/>
  <c r="F28" i="501"/>
  <c r="W28" i="499"/>
  <c r="F28" i="499"/>
  <c r="E26" i="501"/>
  <c r="D26" i="501"/>
  <c r="K26" i="501"/>
  <c r="J26" i="501"/>
  <c r="I26" i="501"/>
  <c r="H26" i="501"/>
  <c r="F26" i="501"/>
  <c r="W26" i="499"/>
  <c r="F26" i="499"/>
  <c r="E24" i="501"/>
  <c r="D24" i="501"/>
  <c r="K24" i="501"/>
  <c r="J24" i="501"/>
  <c r="I24" i="501"/>
  <c r="H24" i="501"/>
  <c r="F24" i="501"/>
  <c r="W24" i="499"/>
  <c r="F24" i="499"/>
  <c r="E22" i="501"/>
  <c r="D22" i="501"/>
  <c r="K22" i="501"/>
  <c r="J22" i="501"/>
  <c r="I22" i="501"/>
  <c r="H22" i="501"/>
  <c r="F22" i="501"/>
  <c r="W22" i="499"/>
  <c r="F22" i="499"/>
  <c r="E20" i="501"/>
  <c r="D20" i="501"/>
  <c r="K20" i="501"/>
  <c r="J20" i="501"/>
  <c r="I20" i="501"/>
  <c r="H20" i="501"/>
  <c r="F20" i="501"/>
  <c r="W20" i="499"/>
  <c r="F20" i="499"/>
  <c r="E18" i="501"/>
  <c r="D18" i="501"/>
  <c r="K18" i="501"/>
  <c r="J18" i="501"/>
  <c r="I18" i="501"/>
  <c r="H18" i="501"/>
  <c r="F18" i="501"/>
  <c r="W18" i="499"/>
  <c r="F18" i="499"/>
  <c r="E16" i="501"/>
  <c r="D16" i="501"/>
  <c r="K16" i="501"/>
  <c r="J16" i="501"/>
  <c r="I16" i="501"/>
  <c r="H16" i="501"/>
  <c r="F16" i="501"/>
  <c r="W16" i="499"/>
  <c r="F16" i="499"/>
  <c r="K23" i="496" l="1"/>
  <c r="L23" i="496"/>
  <c r="M23" i="496"/>
  <c r="N23" i="496"/>
  <c r="O23" i="496"/>
  <c r="P23" i="496"/>
  <c r="Q23" i="496"/>
  <c r="R23" i="496"/>
  <c r="S23" i="496"/>
  <c r="T23" i="496"/>
  <c r="U23" i="496"/>
  <c r="J23" i="496"/>
  <c r="AH20" i="515" l="1"/>
  <c r="AI20" i="515"/>
  <c r="AJ20" i="515"/>
  <c r="AK20" i="515"/>
  <c r="AL20" i="515"/>
  <c r="AM20" i="515"/>
  <c r="AN20" i="515"/>
  <c r="AO20" i="515"/>
  <c r="AP20" i="515"/>
  <c r="AQ20" i="515"/>
  <c r="AR20" i="515"/>
  <c r="AH21" i="515"/>
  <c r="AI21" i="515"/>
  <c r="AJ21" i="515"/>
  <c r="AK21" i="515"/>
  <c r="AL21" i="515"/>
  <c r="AM21" i="515"/>
  <c r="AN21" i="515"/>
  <c r="AO21" i="515"/>
  <c r="AP21" i="515"/>
  <c r="AQ21" i="515"/>
  <c r="AR21" i="515"/>
  <c r="AG21" i="515"/>
  <c r="AG20" i="515"/>
  <c r="AH18" i="515"/>
  <c r="AI18" i="515"/>
  <c r="AJ18" i="515"/>
  <c r="AK18" i="515"/>
  <c r="AL18" i="515"/>
  <c r="AM18" i="515"/>
  <c r="AN18" i="515"/>
  <c r="AO18" i="515"/>
  <c r="AP18" i="515"/>
  <c r="AQ18" i="515"/>
  <c r="AR18" i="515"/>
  <c r="AG18" i="515"/>
  <c r="AH17" i="515"/>
  <c r="AI17" i="515"/>
  <c r="AJ17" i="515"/>
  <c r="AK17" i="515"/>
  <c r="AL17" i="515"/>
  <c r="AM17" i="515"/>
  <c r="AN17" i="515"/>
  <c r="AO17" i="515"/>
  <c r="AP17" i="515"/>
  <c r="AQ17" i="515"/>
  <c r="AR17" i="515"/>
  <c r="AG17" i="515"/>
  <c r="AH15" i="515"/>
  <c r="AI15" i="515"/>
  <c r="AJ15" i="515"/>
  <c r="AK15" i="515"/>
  <c r="AL15" i="515"/>
  <c r="AM15" i="515"/>
  <c r="AN15" i="515"/>
  <c r="AO15" i="515"/>
  <c r="AP15" i="515"/>
  <c r="AQ15" i="515"/>
  <c r="AR15" i="515"/>
  <c r="AG15" i="515"/>
  <c r="AH14" i="515"/>
  <c r="AI14" i="515"/>
  <c r="AJ14" i="515"/>
  <c r="AK14" i="515"/>
  <c r="AL14" i="515"/>
  <c r="AM14" i="515"/>
  <c r="AN14" i="515"/>
  <c r="AO14" i="515"/>
  <c r="AP14" i="515"/>
  <c r="AQ14" i="515"/>
  <c r="AR14" i="515"/>
  <c r="AG14" i="515"/>
  <c r="B3" i="504"/>
  <c r="B2" i="504"/>
  <c r="S21" i="515" l="1"/>
  <c r="S20" i="515"/>
  <c r="S18" i="515"/>
  <c r="S17" i="515"/>
  <c r="S15" i="515"/>
  <c r="S14" i="515"/>
  <c r="D8" i="515"/>
  <c r="E1" i="515"/>
  <c r="R2" i="515" s="1"/>
  <c r="R11" i="515" s="1"/>
  <c r="W2" i="515" l="1"/>
  <c r="W11" i="515" s="1"/>
  <c r="AM2" i="515"/>
  <c r="AM11" i="515" s="1"/>
  <c r="Z2" i="515"/>
  <c r="Z11" i="515" s="1"/>
  <c r="AG2" i="515"/>
  <c r="AG11" i="515" s="1"/>
  <c r="AO2" i="515"/>
  <c r="AO11" i="515" s="1"/>
  <c r="AB2" i="515"/>
  <c r="AB11" i="515" s="1"/>
  <c r="AI2" i="515"/>
  <c r="AI11" i="515" s="1"/>
  <c r="AQ2" i="515"/>
  <c r="AQ11" i="515" s="1"/>
  <c r="T2" i="515"/>
  <c r="T11" i="515" s="1"/>
  <c r="AE2" i="515"/>
  <c r="AE11" i="515" s="1"/>
  <c r="AK2" i="515"/>
  <c r="AK11" i="515" s="1"/>
  <c r="AS2" i="515"/>
  <c r="AS11" i="515" s="1"/>
  <c r="V2" i="515"/>
  <c r="V11" i="515" s="1"/>
  <c r="AA2" i="515"/>
  <c r="AA11" i="515" s="1"/>
  <c r="AF2" i="515"/>
  <c r="AF11" i="515" s="1"/>
  <c r="AH2" i="515"/>
  <c r="AH11" i="515" s="1"/>
  <c r="AL2" i="515"/>
  <c r="AL11" i="515" s="1"/>
  <c r="AP2" i="515"/>
  <c r="AP11" i="515" s="1"/>
  <c r="X2" i="515"/>
  <c r="X11" i="515" s="1"/>
  <c r="AD2" i="515"/>
  <c r="AD11" i="515" s="1"/>
  <c r="AJ2" i="515"/>
  <c r="AJ11" i="515" s="1"/>
  <c r="AN2" i="515"/>
  <c r="AN11" i="515" s="1"/>
  <c r="AR2" i="515"/>
  <c r="AR11" i="515" s="1"/>
  <c r="U2" i="515"/>
  <c r="U11" i="515" s="1"/>
  <c r="Y2" i="515"/>
  <c r="Y11" i="515" s="1"/>
  <c r="AC2" i="515"/>
  <c r="AC11" i="515" s="1"/>
  <c r="G2" i="515"/>
  <c r="G11" i="515" s="1"/>
  <c r="K2" i="515"/>
  <c r="K11" i="515" s="1"/>
  <c r="P2" i="515"/>
  <c r="P11" i="515" s="1"/>
  <c r="I2" i="515"/>
  <c r="I11" i="515" s="1"/>
  <c r="M2" i="515"/>
  <c r="M11" i="515" s="1"/>
  <c r="Q2" i="515"/>
  <c r="Q11" i="515" s="1"/>
  <c r="O2" i="515"/>
  <c r="O11" i="515" s="1"/>
  <c r="S2" i="515"/>
  <c r="S11" i="515" s="1"/>
  <c r="H2" i="515"/>
  <c r="H11" i="515" s="1"/>
  <c r="L2" i="515"/>
  <c r="L11" i="515" s="1"/>
  <c r="J2" i="515"/>
  <c r="J11" i="515" s="1"/>
  <c r="N2" i="515"/>
  <c r="N11" i="515" s="1"/>
  <c r="D9" i="501" l="1"/>
  <c r="D9" i="499"/>
  <c r="D8" i="497"/>
  <c r="D8" i="496"/>
  <c r="E33" i="496" l="1"/>
  <c r="E33" i="497"/>
  <c r="F13" i="499"/>
  <c r="L13" i="499" s="1"/>
  <c r="K33" i="496" s="1"/>
  <c r="K31" i="496" s="1"/>
  <c r="F13" i="501"/>
  <c r="J13" i="501" s="1"/>
  <c r="F3" i="471"/>
  <c r="F8" i="471"/>
  <c r="B5" i="504"/>
  <c r="J32" i="497"/>
  <c r="I32" i="497"/>
  <c r="H32" i="497"/>
  <c r="G32" i="497"/>
  <c r="J29" i="497"/>
  <c r="I29" i="497"/>
  <c r="H29" i="497"/>
  <c r="G29" i="497"/>
  <c r="J25" i="497"/>
  <c r="I25" i="497"/>
  <c r="H25" i="497"/>
  <c r="G25" i="497"/>
  <c r="J23" i="497"/>
  <c r="I23" i="497"/>
  <c r="H23" i="497"/>
  <c r="G23" i="497"/>
  <c r="J21" i="497"/>
  <c r="I21" i="497"/>
  <c r="H21" i="497"/>
  <c r="G21" i="497"/>
  <c r="J20" i="497"/>
  <c r="I20" i="497"/>
  <c r="H20" i="497"/>
  <c r="G20" i="497"/>
  <c r="S15" i="496"/>
  <c r="S26" i="496" s="1"/>
  <c r="S24" i="496" s="1"/>
  <c r="S27" i="496" s="1"/>
  <c r="T15" i="496"/>
  <c r="T26" i="496" s="1"/>
  <c r="T24" i="496" s="1"/>
  <c r="T27" i="496" s="1"/>
  <c r="U15" i="496"/>
  <c r="U26" i="496" s="1"/>
  <c r="U24" i="496" s="1"/>
  <c r="U27" i="496" s="1"/>
  <c r="P15" i="496"/>
  <c r="P26" i="496" s="1"/>
  <c r="P24" i="496" s="1"/>
  <c r="P27" i="496" s="1"/>
  <c r="Q15" i="496"/>
  <c r="Q26" i="496" s="1"/>
  <c r="Q24" i="496" s="1"/>
  <c r="Q27" i="496" s="1"/>
  <c r="R15" i="496"/>
  <c r="R26" i="496" s="1"/>
  <c r="R24" i="496" s="1"/>
  <c r="R27" i="496" s="1"/>
  <c r="M15" i="496"/>
  <c r="M26" i="496" s="1"/>
  <c r="M24" i="496" s="1"/>
  <c r="M27" i="496" s="1"/>
  <c r="N15" i="496"/>
  <c r="N26" i="496" s="1"/>
  <c r="N24" i="496" s="1"/>
  <c r="N27" i="496" s="1"/>
  <c r="O15" i="496"/>
  <c r="O26" i="496" s="1"/>
  <c r="O24" i="496" s="1"/>
  <c r="O27" i="496" s="1"/>
  <c r="J15" i="496"/>
  <c r="J26" i="496" s="1"/>
  <c r="J24" i="496" s="1"/>
  <c r="J27" i="496" s="1"/>
  <c r="K15" i="496"/>
  <c r="K26" i="496" s="1"/>
  <c r="K24" i="496" s="1"/>
  <c r="K27" i="496" s="1"/>
  <c r="L15" i="496"/>
  <c r="L26" i="496" s="1"/>
  <c r="L24" i="496" s="1"/>
  <c r="L27" i="496" s="1"/>
  <c r="J17" i="497"/>
  <c r="I17" i="497"/>
  <c r="H17" i="497"/>
  <c r="G17" i="497"/>
  <c r="J16" i="497"/>
  <c r="I16" i="497"/>
  <c r="H16" i="497"/>
  <c r="G16" i="497"/>
  <c r="J14" i="497"/>
  <c r="I14" i="497"/>
  <c r="H14" i="497"/>
  <c r="G14" i="497"/>
  <c r="K8" i="471"/>
  <c r="J8" i="471"/>
  <c r="I8" i="471"/>
  <c r="H8" i="471"/>
  <c r="W3" i="471"/>
  <c r="K11" i="501"/>
  <c r="J11" i="501"/>
  <c r="I11" i="501"/>
  <c r="H11" i="501"/>
  <c r="G1" i="501"/>
  <c r="I2" i="501" s="1"/>
  <c r="D10" i="498"/>
  <c r="V32" i="496"/>
  <c r="S18" i="496"/>
  <c r="T18" i="496"/>
  <c r="U18" i="496"/>
  <c r="P18" i="496"/>
  <c r="Q18" i="496"/>
  <c r="R18" i="496"/>
  <c r="M18" i="496"/>
  <c r="N18" i="496"/>
  <c r="O18" i="496"/>
  <c r="J18" i="496"/>
  <c r="K18" i="496"/>
  <c r="L18" i="496"/>
  <c r="G1" i="499"/>
  <c r="S2" i="499" s="1"/>
  <c r="S11" i="499" s="1"/>
  <c r="G1" i="498"/>
  <c r="J2" i="498" s="1"/>
  <c r="D9" i="498"/>
  <c r="I11" i="498"/>
  <c r="E1" i="497"/>
  <c r="I2" i="497" s="1"/>
  <c r="G10" i="497"/>
  <c r="H10" i="497"/>
  <c r="I10" i="497"/>
  <c r="J10" i="497"/>
  <c r="E1" i="496"/>
  <c r="G2" i="496" s="1"/>
  <c r="G10" i="496" s="1"/>
  <c r="V14" i="496"/>
  <c r="G15" i="496"/>
  <c r="G18" i="496" s="1"/>
  <c r="H15" i="496"/>
  <c r="H18" i="496" s="1"/>
  <c r="I15" i="496"/>
  <c r="I18" i="496" s="1"/>
  <c r="V16" i="496"/>
  <c r="V17" i="496"/>
  <c r="V20" i="496"/>
  <c r="V21" i="496"/>
  <c r="V23" i="496"/>
  <c r="G24" i="496"/>
  <c r="G27" i="496" s="1"/>
  <c r="H24" i="496"/>
  <c r="H27" i="496" s="1"/>
  <c r="I24" i="496"/>
  <c r="I27" i="496" s="1"/>
  <c r="V25" i="496"/>
  <c r="V26" i="496"/>
  <c r="V29" i="496"/>
  <c r="I13" i="501"/>
  <c r="G26" i="497" l="1"/>
  <c r="I26" i="497"/>
  <c r="H26" i="497"/>
  <c r="J26" i="497"/>
  <c r="M19" i="496"/>
  <c r="W14" i="515"/>
  <c r="W20" i="515"/>
  <c r="W17" i="515"/>
  <c r="U19" i="496"/>
  <c r="AE14" i="515"/>
  <c r="AE20" i="515"/>
  <c r="AE17" i="515"/>
  <c r="K28" i="496"/>
  <c r="K30" i="496" s="1"/>
  <c r="U15" i="515"/>
  <c r="U21" i="515"/>
  <c r="U18" i="515"/>
  <c r="U28" i="496"/>
  <c r="U30" i="496" s="1"/>
  <c r="AE21" i="515"/>
  <c r="AE18" i="515"/>
  <c r="AE15" i="515"/>
  <c r="H28" i="496"/>
  <c r="G19" i="496"/>
  <c r="L19" i="496"/>
  <c r="V14" i="515"/>
  <c r="V20" i="515"/>
  <c r="V17" i="515"/>
  <c r="N19" i="496"/>
  <c r="X20" i="515"/>
  <c r="X17" i="515"/>
  <c r="X14" i="515"/>
  <c r="Z14" i="515"/>
  <c r="Z17" i="515"/>
  <c r="Z20" i="515"/>
  <c r="L28" i="496"/>
  <c r="L30" i="496" s="1"/>
  <c r="V21" i="515"/>
  <c r="V18" i="515"/>
  <c r="V15" i="515"/>
  <c r="N28" i="496"/>
  <c r="N30" i="496" s="1"/>
  <c r="X15" i="515"/>
  <c r="X21" i="515"/>
  <c r="X18" i="515"/>
  <c r="P28" i="496"/>
  <c r="P30" i="496" s="1"/>
  <c r="Z21" i="515"/>
  <c r="Z18" i="515"/>
  <c r="Z15" i="515"/>
  <c r="G28" i="496"/>
  <c r="J19" i="496"/>
  <c r="T20" i="515"/>
  <c r="T17" i="515"/>
  <c r="T14" i="515"/>
  <c r="R19" i="496"/>
  <c r="AB20" i="515"/>
  <c r="AB17" i="515"/>
  <c r="AB14" i="515"/>
  <c r="T19" i="496"/>
  <c r="AD14" i="515"/>
  <c r="AD20" i="515"/>
  <c r="AD17" i="515"/>
  <c r="J28" i="496"/>
  <c r="J30" i="496" s="1"/>
  <c r="T15" i="515"/>
  <c r="T21" i="515"/>
  <c r="T18" i="515"/>
  <c r="R28" i="496"/>
  <c r="R30" i="496" s="1"/>
  <c r="AB15" i="515"/>
  <c r="AB21" i="515"/>
  <c r="AB18" i="515"/>
  <c r="AD21" i="515"/>
  <c r="AD18" i="515"/>
  <c r="AD15" i="515"/>
  <c r="U20" i="515"/>
  <c r="U17" i="515"/>
  <c r="U14" i="515"/>
  <c r="M28" i="496"/>
  <c r="M30" i="496" s="1"/>
  <c r="W21" i="515"/>
  <c r="W18" i="515"/>
  <c r="W15" i="515"/>
  <c r="I19" i="496"/>
  <c r="I28" i="496"/>
  <c r="H19" i="496"/>
  <c r="O19" i="496"/>
  <c r="Y20" i="515"/>
  <c r="Y17" i="515"/>
  <c r="Y14" i="515"/>
  <c r="Q19" i="496"/>
  <c r="AA14" i="515"/>
  <c r="AA20" i="515"/>
  <c r="AA17" i="515"/>
  <c r="S19" i="496"/>
  <c r="AC20" i="515"/>
  <c r="AC17" i="515"/>
  <c r="AC14" i="515"/>
  <c r="O28" i="496"/>
  <c r="O30" i="496" s="1"/>
  <c r="Y15" i="515"/>
  <c r="Y21" i="515"/>
  <c r="Y18" i="515"/>
  <c r="Q28" i="496"/>
  <c r="Q30" i="496" s="1"/>
  <c r="AA21" i="515"/>
  <c r="AA18" i="515"/>
  <c r="AA15" i="515"/>
  <c r="S28" i="496"/>
  <c r="S30" i="496" s="1"/>
  <c r="AC15" i="515"/>
  <c r="AC21" i="515"/>
  <c r="AC18" i="515"/>
  <c r="I2" i="498"/>
  <c r="V24" i="496"/>
  <c r="V27" i="496" s="1"/>
  <c r="V15" i="496"/>
  <c r="V18" i="496" s="1"/>
  <c r="I15" i="497"/>
  <c r="I18" i="497" s="1"/>
  <c r="K19" i="496"/>
  <c r="J24" i="497"/>
  <c r="J27" i="497" s="1"/>
  <c r="H2" i="497"/>
  <c r="J15" i="497"/>
  <c r="J18" i="497" s="1"/>
  <c r="G15" i="497"/>
  <c r="G18" i="497" s="1"/>
  <c r="H24" i="497"/>
  <c r="H27" i="497" s="1"/>
  <c r="G24" i="497"/>
  <c r="G27" i="497" s="1"/>
  <c r="H15" i="497"/>
  <c r="H18" i="497" s="1"/>
  <c r="P19" i="496"/>
  <c r="T28" i="496"/>
  <c r="T30" i="496" s="1"/>
  <c r="I24" i="497"/>
  <c r="I27" i="497" s="1"/>
  <c r="U2" i="496"/>
  <c r="U10" i="496" s="1"/>
  <c r="K2" i="496"/>
  <c r="K10" i="496" s="1"/>
  <c r="K13" i="501"/>
  <c r="K13" i="499"/>
  <c r="J33" i="496" s="1"/>
  <c r="J31" i="496" s="1"/>
  <c r="H13" i="499"/>
  <c r="G33" i="496" s="1"/>
  <c r="G31" i="496" s="1"/>
  <c r="H2" i="501"/>
  <c r="H13" i="501"/>
  <c r="T13" i="499"/>
  <c r="S33" i="496" s="1"/>
  <c r="S31" i="496" s="1"/>
  <c r="Q13" i="499"/>
  <c r="P33" i="496" s="1"/>
  <c r="P31" i="496" s="1"/>
  <c r="I13" i="499"/>
  <c r="H33" i="496" s="1"/>
  <c r="H31" i="496" s="1"/>
  <c r="U13" i="499"/>
  <c r="T33" i="496" s="1"/>
  <c r="T31" i="496" s="1"/>
  <c r="K2" i="499"/>
  <c r="K11" i="499" s="1"/>
  <c r="M2" i="499"/>
  <c r="M11" i="499" s="1"/>
  <c r="K2" i="501"/>
  <c r="N2" i="499"/>
  <c r="N11" i="499" s="1"/>
  <c r="H2" i="499"/>
  <c r="H11" i="499" s="1"/>
  <c r="T2" i="499"/>
  <c r="T11" i="499" s="1"/>
  <c r="I2" i="499"/>
  <c r="I11" i="499" s="1"/>
  <c r="Q2" i="496"/>
  <c r="Q10" i="496" s="1"/>
  <c r="P2" i="496"/>
  <c r="P10" i="496" s="1"/>
  <c r="L2" i="496"/>
  <c r="L10" i="496" s="1"/>
  <c r="H2" i="496"/>
  <c r="H10" i="496" s="1"/>
  <c r="N2" i="496"/>
  <c r="N10" i="496" s="1"/>
  <c r="I2" i="496"/>
  <c r="I10" i="496" s="1"/>
  <c r="O2" i="496"/>
  <c r="O10" i="496" s="1"/>
  <c r="T2" i="496"/>
  <c r="T10" i="496" s="1"/>
  <c r="S2" i="496"/>
  <c r="S10" i="496" s="1"/>
  <c r="R2" i="496"/>
  <c r="R10" i="496" s="1"/>
  <c r="J2" i="497"/>
  <c r="P2" i="499"/>
  <c r="P11" i="499" s="1"/>
  <c r="U2" i="499"/>
  <c r="U11" i="499" s="1"/>
  <c r="J13" i="499"/>
  <c r="I33" i="496" s="1"/>
  <c r="I31" i="496" s="1"/>
  <c r="R13" i="499"/>
  <c r="Q33" i="496" s="1"/>
  <c r="Q31" i="496" s="1"/>
  <c r="L2" i="499"/>
  <c r="L11" i="499" s="1"/>
  <c r="V2" i="499"/>
  <c r="V11" i="499" s="1"/>
  <c r="V13" i="499"/>
  <c r="U33" i="496" s="1"/>
  <c r="U31" i="496" s="1"/>
  <c r="O13" i="499"/>
  <c r="N33" i="496" s="1"/>
  <c r="N31" i="496" s="1"/>
  <c r="P13" i="499"/>
  <c r="O33" i="496" s="1"/>
  <c r="O31" i="496" s="1"/>
  <c r="J2" i="501"/>
  <c r="J2" i="499"/>
  <c r="J11" i="499" s="1"/>
  <c r="M13" i="499"/>
  <c r="L33" i="496" s="1"/>
  <c r="L31" i="496" s="1"/>
  <c r="S13" i="499"/>
  <c r="R33" i="496" s="1"/>
  <c r="R31" i="496" s="1"/>
  <c r="W13" i="499"/>
  <c r="V33" i="496" s="1"/>
  <c r="V31" i="496" s="1"/>
  <c r="Q2" i="499"/>
  <c r="Q11" i="499" s="1"/>
  <c r="N13" i="499"/>
  <c r="M33" i="496" s="1"/>
  <c r="M31" i="496" s="1"/>
  <c r="R2" i="499"/>
  <c r="R11" i="499" s="1"/>
  <c r="J2" i="496"/>
  <c r="J10" i="496" s="1"/>
  <c r="G2" i="497"/>
  <c r="G28" i="497"/>
  <c r="M2" i="498"/>
  <c r="O2" i="499"/>
  <c r="O11" i="499" s="1"/>
  <c r="K2" i="498"/>
  <c r="W2" i="499"/>
  <c r="W11" i="499" s="1"/>
  <c r="V2" i="496"/>
  <c r="V10" i="496" s="1"/>
  <c r="M2" i="496"/>
  <c r="M10" i="496" s="1"/>
  <c r="F4" i="437"/>
  <c r="J30" i="497" l="1"/>
  <c r="I30" i="497"/>
  <c r="H28" i="497"/>
  <c r="I19" i="497"/>
  <c r="I28" i="497"/>
  <c r="H30" i="497"/>
  <c r="G30" i="497"/>
  <c r="V30" i="496"/>
  <c r="V28" i="496"/>
  <c r="J19" i="497"/>
  <c r="H19" i="497"/>
  <c r="AF20" i="515"/>
  <c r="AS20" i="515" s="1"/>
  <c r="AF15" i="515"/>
  <c r="AS15" i="515" s="1"/>
  <c r="J28" i="497"/>
  <c r="AF17" i="515"/>
  <c r="AS17" i="515" s="1"/>
  <c r="AF18" i="515"/>
  <c r="AS18" i="515" s="1"/>
  <c r="AF14" i="515"/>
  <c r="AS14" i="515" s="1"/>
  <c r="G19" i="497"/>
  <c r="AF21" i="515"/>
  <c r="AS21" i="515" s="1"/>
  <c r="V19" i="496"/>
  <c r="J31" i="497"/>
  <c r="G33" i="497"/>
  <c r="I31" i="497"/>
  <c r="J33" i="497"/>
  <c r="H31" i="497"/>
  <c r="I33" i="497"/>
  <c r="G31" i="497"/>
  <c r="H33" i="497"/>
</calcChain>
</file>

<file path=xl/sharedStrings.xml><?xml version="1.0" encoding="utf-8"?>
<sst xmlns="http://schemas.openxmlformats.org/spreadsheetml/2006/main" count="978" uniqueCount="451">
  <si>
    <t>Фамилия, имя, отчество</t>
  </si>
  <si>
    <t>Контактный телефон</t>
  </si>
  <si>
    <t>Должность</t>
  </si>
  <si>
    <t>e-mail</t>
  </si>
  <si>
    <t>Республика Татарстан</t>
  </si>
  <si>
    <t>Год</t>
  </si>
  <si>
    <t>Ссылка</t>
  </si>
  <si>
    <t>Причина</t>
  </si>
  <si>
    <t>№ п/п</t>
  </si>
  <si>
    <t>Должностное лицо, ответственное за составление формы</t>
  </si>
  <si>
    <t>Ульяновская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</si>
  <si>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</si>
  <si>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</si>
  <si>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</si>
  <si>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</si>
  <si>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</si>
  <si>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</si>
  <si>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</si>
  <si>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</si>
  <si>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</si>
  <si>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</si>
  <si>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</si>
  <si>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</si>
  <si>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</si>
  <si>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</si>
  <si>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</si>
  <si>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</si>
  <si>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г. Москва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</si>
  <si>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</si>
  <si>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</si>
  <si>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</si>
  <si>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</si>
  <si>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</si>
  <si>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</si>
  <si>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</si>
  <si>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</si>
  <si>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</si>
  <si>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</si>
  <si>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</si>
  <si>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</si>
  <si>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</si>
  <si>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</si>
  <si>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</si>
  <si>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</si>
  <si>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</si>
  <si>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</si>
  <si>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</si>
  <si>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</si>
  <si>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</si>
  <si>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</si>
  <si>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</si>
  <si>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</si>
  <si>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</si>
  <si>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</si>
  <si>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</si>
  <si>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</si>
  <si>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</si>
  <si>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</si>
  <si>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</si>
  <si>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</si>
  <si>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Марий Эл</t>
  </si>
  <si>
    <t>Республика Мордовия</t>
  </si>
  <si>
    <t>Республика Саха (Якутия)</t>
  </si>
  <si>
    <t>Республика Северная Осетия-Алания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</si>
  <si>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</si>
  <si>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</si>
  <si>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</si>
  <si>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</si>
  <si>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</si>
  <si>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</si>
  <si>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</si>
  <si>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</si>
  <si>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</si>
  <si>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Псковская область</t>
  </si>
  <si>
    <t>Республика Адыгея</t>
  </si>
  <si>
    <t>Республика Алтай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</si>
  <si>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</si>
  <si>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</si>
  <si>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</si>
  <si>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</si>
  <si>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</si>
  <si>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</si>
  <si>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</si>
  <si>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Хабаровский край</t>
  </si>
  <si>
    <t>Ханты-Мансийский автономный округ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</si>
  <si>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</si>
  <si>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</si>
  <si>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</si>
  <si>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</si>
  <si>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</si>
  <si>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</si>
  <si>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Субъект РФ</t>
  </si>
  <si>
    <t>Период регулирования</t>
  </si>
  <si>
    <t>ИНН</t>
  </si>
  <si>
    <t>КПП</t>
  </si>
  <si>
    <t>Комментарии</t>
  </si>
  <si>
    <t>Результат проверки</t>
  </si>
  <si>
    <t>Расчетные листы</t>
  </si>
  <si>
    <t>Скрытые листы</t>
  </si>
  <si>
    <t>Инструкция</t>
  </si>
  <si>
    <t>TEHSHEET</t>
  </si>
  <si>
    <t>Титульный</t>
  </si>
  <si>
    <t>AllSheetsInThisWorkbook</t>
  </si>
  <si>
    <t>Проверка</t>
  </si>
  <si>
    <t>REESTR_ORG</t>
  </si>
  <si>
    <t>modProv</t>
  </si>
  <si>
    <t>modfrmReestr</t>
  </si>
  <si>
    <t>modHyp</t>
  </si>
  <si>
    <t>г.Байконур</t>
  </si>
  <si>
    <t>г.Санкт-Петербург</t>
  </si>
  <si>
    <t>REGION</t>
  </si>
  <si>
    <t>5</t>
  </si>
  <si>
    <t>6</t>
  </si>
  <si>
    <t>7</t>
  </si>
  <si>
    <t>млн.кВтч</t>
  </si>
  <si>
    <t>Всего</t>
  </si>
  <si>
    <t>Дата/Время</t>
  </si>
  <si>
    <t>Сообщение</t>
  </si>
  <si>
    <t>Статус</t>
  </si>
  <si>
    <t>modClassifierValidate</t>
  </si>
  <si>
    <t>Лог обновления</t>
  </si>
  <si>
    <t>modReestr</t>
  </si>
  <si>
    <t>modUpdTemplMain</t>
  </si>
  <si>
    <t>modList00</t>
  </si>
  <si>
    <t>Наименование организации</t>
  </si>
  <si>
    <t>Адрес организации</t>
  </si>
  <si>
    <t>Руководитель</t>
  </si>
  <si>
    <t>Главный бухгалтер</t>
  </si>
  <si>
    <t>Январь</t>
  </si>
  <si>
    <t>МВт</t>
  </si>
  <si>
    <t>Руководитель органа исполнительной власти субъекта Российской Федерации в области государственного регулирования тарифов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</si>
  <si>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</si>
  <si>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</si>
  <si>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</si>
  <si>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</si>
  <si>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</si>
  <si>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</si>
  <si>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</si>
  <si>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</si>
  <si>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</si>
  <si>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</si>
  <si>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</si>
  <si>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L1</t>
  </si>
  <si>
    <t>L2</t>
  </si>
  <si>
    <t>L3</t>
  </si>
  <si>
    <t>L4</t>
  </si>
  <si>
    <t>L5</t>
  </si>
  <si>
    <t>L6</t>
  </si>
  <si>
    <t>L7</t>
  </si>
  <si>
    <t>L8</t>
  </si>
  <si>
    <t>L9</t>
  </si>
  <si>
    <t>Электроэнергия</t>
  </si>
  <si>
    <t>2.1</t>
  </si>
  <si>
    <t>2.2</t>
  </si>
  <si>
    <t>Мощность</t>
  </si>
  <si>
    <t>Показатель</t>
  </si>
  <si>
    <t>et_List04</t>
  </si>
  <si>
    <t>et_List05</t>
  </si>
  <si>
    <t>et_union_hor</t>
  </si>
  <si>
    <t>План</t>
  </si>
  <si>
    <t>Факт</t>
  </si>
  <si>
    <t>Форма 3.1</t>
  </si>
  <si>
    <t>Наименование</t>
  </si>
  <si>
    <t>Ед. изм.</t>
  </si>
  <si>
    <t>Отпуск в сеть-энергия</t>
  </si>
  <si>
    <t>Поступление в сеть</t>
  </si>
  <si>
    <t>Потери в электрической сети -энергия</t>
  </si>
  <si>
    <t>Потери в электрической сети, в т.ч. относимые на:</t>
  </si>
  <si>
    <t>L2.1</t>
  </si>
  <si>
    <t>собственное потребление</t>
  </si>
  <si>
    <t>L2.2</t>
  </si>
  <si>
    <t>передачу сторонним потребителям (субабонентам)</t>
  </si>
  <si>
    <t>Относительные потери-энергия</t>
  </si>
  <si>
    <t>Относительные потери</t>
  </si>
  <si>
    <t>%</t>
  </si>
  <si>
    <t>Полезный отпуск-энергия</t>
  </si>
  <si>
    <t>Отпуск из сети (полезный отпуск ), в т.ч. для</t>
  </si>
  <si>
    <t>L4.1</t>
  </si>
  <si>
    <t>собственного потребления</t>
  </si>
  <si>
    <t>4.1</t>
  </si>
  <si>
    <t>L4.2</t>
  </si>
  <si>
    <t>передачи сторонним потребителям (субабонентам)</t>
  </si>
  <si>
    <t>4.2</t>
  </si>
  <si>
    <t>L6.1</t>
  </si>
  <si>
    <t>6.1</t>
  </si>
  <si>
    <t>L6.2</t>
  </si>
  <si>
    <t>6.2</t>
  </si>
  <si>
    <t>8</t>
  </si>
  <si>
    <t>Отпуск из сети (полезный отпуск), в т.ч. для</t>
  </si>
  <si>
    <t>L8.1</t>
  </si>
  <si>
    <t>8.1</t>
  </si>
  <si>
    <t>L8.2</t>
  </si>
  <si>
    <t>8.2</t>
  </si>
  <si>
    <t>Заявленная мощность потребителей</t>
  </si>
  <si>
    <t>9</t>
  </si>
  <si>
    <t xml:space="preserve">Заявленная мощность </t>
  </si>
  <si>
    <t>L9.1</t>
  </si>
  <si>
    <t>9.1</t>
  </si>
  <si>
    <t>L9.2</t>
  </si>
  <si>
    <t>сторонних потребителей (субабонентов)</t>
  </si>
  <si>
    <t>9.2</t>
  </si>
  <si>
    <t>Норматив потерь электроэнергии</t>
  </si>
  <si>
    <t>Дата</t>
  </si>
  <si>
    <t>Номер</t>
  </si>
  <si>
    <t>Добавить организацию</t>
  </si>
  <si>
    <t>year_list</t>
  </si>
  <si>
    <t>2010</t>
  </si>
  <si>
    <t>2011</t>
  </si>
  <si>
    <t>2012</t>
  </si>
  <si>
    <t>2013</t>
  </si>
  <si>
    <t>Форма 3.1 (кварталы)</t>
  </si>
  <si>
    <t>Форма 16</t>
  </si>
  <si>
    <t>Субабоненты</t>
  </si>
  <si>
    <t>Субабоненты (кварталы)</t>
  </si>
  <si>
    <t>modList04</t>
  </si>
  <si>
    <t>modList03</t>
  </si>
  <si>
    <t>Юридический адрес</t>
  </si>
  <si>
    <t>Почтовый адрес</t>
  </si>
  <si>
    <t xml:space="preserve"> (требуется обновление)</t>
  </si>
  <si>
    <t>A</t>
  </si>
  <si>
    <t xml:space="preserve"> - предназначенные для заполнения</t>
  </si>
  <si>
    <t xml:space="preserve"> - с формулами и константами</t>
  </si>
  <si>
    <t xml:space="preserve"> - обязательные для заполнения</t>
  </si>
  <si>
    <t>• При сохранении шаблона осуществляется проверка корректности данных, в том числе на наличие значений в ячейках, обязательных для заполнения
• Если какая-то ячейка не удовлетворяет условию проверки, на лист «Проверка» добавляется гиперссылка на данную ячейку и указывается причина ошибки
• В колонке «Статус» для каждого сообщения возможны 2 значения: ошибка и предупреждение
• При наличии сообщений со статусом «Ошибка» шаблон будет отклонён системой и не будет загружен в хранилище данных, сообщения со статусом «Предупреждение» носят информационный характер, и такой шаблон будет принят системой</t>
  </si>
  <si>
    <t>Дистрибутивы:</t>
  </si>
  <si>
    <t>При наличии подключения к Интернет, можно автоматически проверять наличие доступных обновлений. Выберите способ оповещения о наличии обновлений для отчёта:</t>
  </si>
  <si>
    <t>проверять доступные обновления (рекомендуется)</t>
  </si>
  <si>
    <t>y</t>
  </si>
  <si>
    <t>никогда не проверять наличие обновлений (не рекомендуется)</t>
  </si>
  <si>
    <t>modInstruction</t>
  </si>
  <si>
    <t>modfrmCheckUpdates</t>
  </si>
  <si>
    <t>2014</t>
  </si>
  <si>
    <t>г.Севастополь</t>
  </si>
  <si>
    <t>Республика Крым</t>
  </si>
  <si>
    <t>regionException</t>
  </si>
  <si>
    <t>regionException_flag</t>
  </si>
  <si>
    <t>2015</t>
  </si>
  <si>
    <t>ФИО:</t>
  </si>
  <si>
    <t>E-mail:</t>
  </si>
  <si>
    <t>Консультации:</t>
  </si>
  <si>
    <t>Обратиться за помощью</t>
  </si>
  <si>
    <t>Перейти</t>
  </si>
  <si>
    <t>Отчётные формы:</t>
  </si>
  <si>
    <t>Перейти к разделу</t>
  </si>
  <si>
    <t>Контакты специалистов ЦА ФАС России:</t>
  </si>
  <si>
    <t>2016</t>
  </si>
  <si>
    <t>• Если Вы работаете в табличном процессоре MS Excel 2007 и выше, то можете использовать для работы формат XLSB (Двоичная книга Excel). При работе в формате XLSB заметно быстрее происходит сохранение файла, а также уменьшается размер по сравнению с форматами XLS и XLSM
• Не рекомендуется снимать защиту с листов и каким-либо образом модифицировать защищаемые формулы и расчётные поля, в противном случае, отчёт будет отклонён системой
• При сохранении не следует выбирать формат XLSX (Книга Excel), так как в указанном формате макросы, необходимые для работы отчёта, безвозвратно удаляются</t>
  </si>
  <si>
    <t>2017</t>
  </si>
  <si>
    <t>Выбор организации производится из Перечня сетевых организаций, который формируется ФАС России на основе Реестра регулируемых организаций.
При отсутствии организации следует обратиться в регулирующий орган соответствующего субъекта РФ для проверки наличия/добавления в Реестр регулируемых организаций.
Для добавления организации в Перечень сетевых организаций и/или корректировки информации необходимо обратиться к ответственным специалистам управления регулирования электроэнергетики ФАС России.</t>
  </si>
  <si>
    <t>2018</t>
  </si>
  <si>
    <t>modHTTP</t>
  </si>
  <si>
    <t>modfrmRegion</t>
  </si>
  <si>
    <t>modfrmDateChoose</t>
  </si>
  <si>
    <t>• На рабочем месте должен быть установлен MS Office 2007 SP3, 2010, 2013, 2016 с полной версией MS Excel
• Макросы во время работы должны быть включены (!)
• Для корректной работы отчёта требуется выбрать низкий уровень безопасности
(В меню MS Excel 2007/2010/2013/2016: Параметры Excel | Центр управления безопасностью | Параметры центра управления безопасностью | Параметры макросов | Включить все макросы | ОК)</t>
  </si>
  <si>
    <t>Пальянов Максим Николаевич</t>
  </si>
  <si>
    <t>palyanovmn@fas.gov.ru</t>
  </si>
  <si>
    <t>Приказ</t>
  </si>
  <si>
    <t>Год окончания учета в СПБ</t>
  </si>
  <si>
    <t>участник</t>
  </si>
  <si>
    <t>По данным участника</t>
  </si>
  <si>
    <t>Предложения сетевой компании по технологическому расходу электроэнергии (мощности) - потерям в электрических сетях (организация)</t>
  </si>
  <si>
    <t>2019</t>
  </si>
  <si>
    <t>Предложение участника</t>
  </si>
  <si>
    <t>Предложение регулятора</t>
  </si>
  <si>
    <t xml:space="preserve">Руководитель организации </t>
  </si>
  <si>
    <t>Потери электроэнергии в электрической сети</t>
  </si>
  <si>
    <t>Потери мощности в электрической сети</t>
  </si>
  <si>
    <t>Отпуск э/энергии в сеть (млн.кВтч)</t>
  </si>
  <si>
    <t>Абсол. величина (млн.кВтч)</t>
  </si>
  <si>
    <t>Идентификатор реестра СПБ</t>
  </si>
  <si>
    <t>2020</t>
  </si>
  <si>
    <t>Предложение ФАС России (План)</t>
  </si>
  <si>
    <t>Предложение ФАС России (Утвержденное)</t>
  </si>
  <si>
    <t>modfrmAuthorization</t>
  </si>
  <si>
    <t>Предложение регулятора/ФАС России</t>
  </si>
  <si>
    <t>Дельта</t>
  </si>
  <si>
    <t>Сравнение</t>
  </si>
  <si>
    <t>modList07</t>
  </si>
  <si>
    <t>Проверка доступных обновлений...</t>
  </si>
  <si>
    <t>Информация</t>
  </si>
  <si>
    <t>Нет доступных обновлений для отчёта с кодом FORM3.1.2021.ORG!</t>
  </si>
  <si>
    <t>YEAR</t>
  </si>
  <si>
    <t>REGION_NAME</t>
  </si>
  <si>
    <t>ORG_NAME</t>
  </si>
  <si>
    <t>INN</t>
  </si>
  <si>
    <t>KPP</t>
  </si>
  <si>
    <t>DATE_BEGIN</t>
  </si>
  <si>
    <t>DATE_END</t>
  </si>
  <si>
    <t>LAST_YEAR</t>
  </si>
  <si>
    <t>RST_LOSS_ID</t>
  </si>
  <si>
    <t>IN_EGRUL</t>
  </si>
  <si>
    <t>АО "Чебоксарское ПО им. В.И.Чапаева"</t>
  </si>
  <si>
    <t>2130095159</t>
  </si>
  <si>
    <t>213001001</t>
  </si>
  <si>
    <t>9176291</t>
  </si>
  <si>
    <t>Y</t>
  </si>
  <si>
    <t>Горьковская дирекция ОАО «РЖД»</t>
  </si>
  <si>
    <t>7708503727</t>
  </si>
  <si>
    <t>525745022</t>
  </si>
  <si>
    <t>9177005</t>
  </si>
  <si>
    <t>МУП "Алатырские городские электрические сети"</t>
  </si>
  <si>
    <t>2122000259</t>
  </si>
  <si>
    <t>212201001</t>
  </si>
  <si>
    <t>9176669</t>
  </si>
  <si>
    <t>МУП "Коммунальные сети города Новочебоксарска"</t>
  </si>
  <si>
    <t>2124000310</t>
  </si>
  <si>
    <t>212401001</t>
  </si>
  <si>
    <t>9177988</t>
  </si>
  <si>
    <t>МУП "Шумерлинские городские электрические сети"</t>
  </si>
  <si>
    <t>2125000641</t>
  </si>
  <si>
    <t>212501001</t>
  </si>
  <si>
    <t>9175844</t>
  </si>
  <si>
    <t>МУП ЖКХ "Моргаушское" Моргаушского района</t>
  </si>
  <si>
    <t>2112000281</t>
  </si>
  <si>
    <t>211201001</t>
  </si>
  <si>
    <t>9177995</t>
  </si>
  <si>
    <t>МУП ЖКХ Красноармейского района</t>
  </si>
  <si>
    <t>2109000362</t>
  </si>
  <si>
    <t>210901001</t>
  </si>
  <si>
    <t>9176664</t>
  </si>
  <si>
    <t>ОАО "Канашские городские электрические сети"</t>
  </si>
  <si>
    <t>2123008814</t>
  </si>
  <si>
    <t>212301001</t>
  </si>
  <si>
    <t>9175486</t>
  </si>
  <si>
    <t>ОАО "ЧГЭС"</t>
  </si>
  <si>
    <t>2129056684</t>
  </si>
  <si>
    <t>01-01-2020 00:00:00</t>
  </si>
  <si>
    <t>31296220</t>
  </si>
  <si>
    <t>ООО "Коммунальные технологии"</t>
  </si>
  <si>
    <t>2128051193</t>
  </si>
  <si>
    <t>9176559</t>
  </si>
  <si>
    <t>ООО "НЭСК"</t>
  </si>
  <si>
    <t>2130194618</t>
  </si>
  <si>
    <t>01-01-2018 00:00:00</t>
  </si>
  <si>
    <t>31062297</t>
  </si>
  <si>
    <t>ООО "Порецкагропромэнерго"</t>
  </si>
  <si>
    <t>2113000414</t>
  </si>
  <si>
    <t>211301001</t>
  </si>
  <si>
    <t>9176568</t>
  </si>
  <si>
    <t>ООО "СК ОЛИМП"</t>
  </si>
  <si>
    <t>2130176577</t>
  </si>
  <si>
    <t>30896289</t>
  </si>
  <si>
    <t>ООО "Северные электрические сети"</t>
  </si>
  <si>
    <t>2130168304</t>
  </si>
  <si>
    <t>30902786</t>
  </si>
  <si>
    <t>ООО "Сетьсервис"</t>
  </si>
  <si>
    <t>2130178253</t>
  </si>
  <si>
    <t>30896227</t>
  </si>
  <si>
    <t>ООО "Тепловодоканал"</t>
  </si>
  <si>
    <t>2102421361</t>
  </si>
  <si>
    <t>210201001</t>
  </si>
  <si>
    <t>9177664</t>
  </si>
  <si>
    <t>ООО "Теплоэнергосеть"</t>
  </si>
  <si>
    <t>2116499262</t>
  </si>
  <si>
    <t>211601001</t>
  </si>
  <si>
    <t>9177012</t>
  </si>
  <si>
    <t>ООО "Территориальные электрические сети"</t>
  </si>
  <si>
    <t>2130178599</t>
  </si>
  <si>
    <t>30896226</t>
  </si>
  <si>
    <t>ООО "Урмарские электрические сети"</t>
  </si>
  <si>
    <t>2114903377</t>
  </si>
  <si>
    <t>211401001</t>
  </si>
  <si>
    <t>9177665</t>
  </si>
  <si>
    <t>ООО "Устра"</t>
  </si>
  <si>
    <t>2130036788</t>
  </si>
  <si>
    <t>01-01-2016 00:00:00</t>
  </si>
  <si>
    <t>28945762</t>
  </si>
  <si>
    <t>ООО "Чебоксарская независимая сетевая компания"</t>
  </si>
  <si>
    <t>2130195072</t>
  </si>
  <si>
    <t>31062298</t>
  </si>
  <si>
    <t>ООО "Электрогарант"</t>
  </si>
  <si>
    <t>2130185973</t>
  </si>
  <si>
    <t>30906445</t>
  </si>
  <si>
    <t>ООО "Энергия"</t>
  </si>
  <si>
    <t>2105005793</t>
  </si>
  <si>
    <t>210501001</t>
  </si>
  <si>
    <t>28945761</t>
  </si>
  <si>
    <t>ООО "Энерго Плюс"</t>
  </si>
  <si>
    <t>2130194752</t>
  </si>
  <si>
    <t>01-01-2019 00:00:00</t>
  </si>
  <si>
    <t>31073179</t>
  </si>
  <si>
    <t>ООО "Энергоактив"</t>
  </si>
  <si>
    <t>2130177740</t>
  </si>
  <si>
    <t>30896225</t>
  </si>
  <si>
    <t>ООО "Энергосервис"</t>
  </si>
  <si>
    <t>2108002335</t>
  </si>
  <si>
    <t>210801001</t>
  </si>
  <si>
    <t>30894973</t>
  </si>
  <si>
    <t>ООО "Энергосеть"</t>
  </si>
  <si>
    <t>2121001316</t>
  </si>
  <si>
    <t>212101001</t>
  </si>
  <si>
    <t>9176289</t>
  </si>
  <si>
    <t>ООО "Энергостроймонтаж"</t>
  </si>
  <si>
    <t>2104007597</t>
  </si>
  <si>
    <t>210401001</t>
  </si>
  <si>
    <t>9176193</t>
  </si>
  <si>
    <t>ООО "Янтарь"</t>
  </si>
  <si>
    <t>2130092542</t>
  </si>
  <si>
    <t>9177681</t>
  </si>
  <si>
    <t>ООО"ЭЛЕКТРОСНАБ"</t>
  </si>
  <si>
    <t>2107903464</t>
  </si>
  <si>
    <t>210701001</t>
  </si>
  <si>
    <t>9175513</t>
  </si>
  <si>
    <t>6450925977</t>
  </si>
  <si>
    <t>213002001</t>
  </si>
  <si>
    <t>9177286</t>
  </si>
  <si>
    <t>Ядринское МПП ЖКХ</t>
  </si>
  <si>
    <t>2119000178</t>
  </si>
  <si>
    <t>211901001</t>
  </si>
  <si>
    <t>01-01-2015 00:00:00</t>
  </si>
  <si>
    <t>28498783</t>
  </si>
  <si>
    <t/>
  </si>
  <si>
    <t>429120 Чувашская Республика, г.Шумерля, ул.Коммунальная, д.10</t>
  </si>
  <si>
    <t>Россейкин Алексей Борисович</t>
  </si>
  <si>
    <t>директор</t>
  </si>
  <si>
    <t>Софронова Наталья Юрьевна</t>
  </si>
  <si>
    <t>главный бухгалтер</t>
  </si>
  <si>
    <t>Ушкова Ирина Павловна</t>
  </si>
  <si>
    <t>начальник ПТО</t>
  </si>
  <si>
    <t>8(83536) 2 15 89</t>
  </si>
  <si>
    <t>elektronet@mail.ru</t>
  </si>
  <si>
    <t>1567/19-ДСП</t>
  </si>
  <si>
    <t>О</t>
  </si>
  <si>
    <t>МУП ШПУ "Водоканал"</t>
  </si>
  <si>
    <t>Управление Федеральной почтовой связи ЧР - филиал Федерального Государственного Унитарного Предприятия "Почта России"</t>
  </si>
  <si>
    <t>Потребители, приравненные к населению (гаражи, садовые участки)</t>
  </si>
  <si>
    <t>Многоквартирные дома: ООО "Сисетма управления", ООО "Коммунальник", ООО "Наш дом", УК "СУ-8", Непосредственное управление, Товарищество собственников жилья/недвижимости</t>
  </si>
  <si>
    <t>МУП "Теплоэнерго"</t>
  </si>
  <si>
    <t>Наружнее освещение</t>
  </si>
  <si>
    <t>Юридические лица и индивидуальные предприниматели</t>
  </si>
  <si>
    <t>БУ «Шумерлинский межтерриториальный медицинский центр» Минздрава Чувашии, БУ ЧР "Шумерлинская городская станция скорой медицинской помощи" Минзравоохранения соцразвития ЧР</t>
  </si>
  <si>
    <t>БУ ЧР «Шумерлинская районная станция по борьбе с болезнями животных» Государственной ветеринарной службы ЧР, БУ ЧР «Чувашская республиканская ветеринарная лаборатория» Государственной ветеринарной службы ЧР</t>
  </si>
  <si>
    <t>БУ ЧР «Республиканский кожно-венерологический диспансер» Минздрава и соцразвития ЧР</t>
  </si>
  <si>
    <t>БУ ЧР «Республиканский наркологический диспансер» Минздрава и соцразвития ЧР</t>
  </si>
  <si>
    <t>АУ ЧР "Республиканская стоматологическая поликлиника" Минздрава соцразвития ЧР</t>
  </si>
  <si>
    <t>Физические лица (частный сектор)</t>
  </si>
  <si>
    <t>МБОУ «Средние общеобразовательные школы", МБОУ ДОД «Детско-юношеская спортивная школа», МБУДО «ДООЛ «Соснячок», МАУДО «Детская школа искусств №1» г. Шумерля ЧР, Дом детского творчества</t>
  </si>
  <si>
    <t>ГУП "Чувашгаз"</t>
  </si>
  <si>
    <t>Муниципальные бюджетные дошкольные образовательные учреждения "Детский сад" №1,4,5,11,14,15,16,18,19 города Шумерля, школа-интернат, детский дом</t>
  </si>
  <si>
    <t>ООО "ПромЛогистика"</t>
  </si>
  <si>
    <t>2130090305</t>
  </si>
  <si>
    <t>01-01-2021 00:00:00</t>
  </si>
  <si>
    <t>31445431</t>
  </si>
  <si>
    <t>ООО "РРСК"</t>
  </si>
  <si>
    <t>5907024108</t>
  </si>
  <si>
    <t>213043001</t>
  </si>
  <si>
    <t>31445430</t>
  </si>
  <si>
    <t>ООО "СУОР"</t>
  </si>
  <si>
    <t>2127311917</t>
  </si>
  <si>
    <t>31445428</t>
  </si>
  <si>
    <t>ПАО «Россети Волга»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</si>
</sst>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2" formatCode="_-* #,##0\ &quot;₽&quot;_-;\-* #,##0\ &quot;₽&quot;_-;_-* &quot;-&quot;\ &quot;₽&quot;_-;_-@_-"/>
    <numFmt numFmtId="41" formatCode="_-* #,##0\ _₽_-;\-* #,##0\ _₽_-;_-* &quot;-&quot;\ _₽_-;_-@_-"/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&quot;$&quot;#,##0_);[Red]\(&quot;$&quot;#,##0\)"/>
    <numFmt numFmtId="165" formatCode="_-* #,##0.00[$€-1]_-;\-* #,##0.00[$€-1]_-;_-* &quot;-&quot;??[$€-1]_-"/>
    <numFmt numFmtId="166" formatCode="#,##0.0000"/>
    <numFmt numFmtId="167" formatCode="#,##0.0"/>
    <numFmt numFmtId="168" formatCode="#,##0.000"/>
    <numFmt numFmtId="169" formatCode="_-* #,##0\ _р_._-;\-* #,##0\ _р_._-;_-* &quot;-&quot;\ _р_._-;_-@_-"/>
  </numFmts>
  <fonts count="67" x14ac:knownFonts="1">
    <font>
      <sz val="9"/>
      <name val="Tahoma"/>
      <family val="2"/>
      <charset val="204"/>
    </font>
    <font>
      <sz val="10"/>
      <name val="Arial Cyr"/>
      <charset val="204"/>
    </font>
    <font>
      <sz val="10"/>
      <name val="Helv"/>
    </font>
    <font>
      <sz val="10"/>
      <name val="MS Sans Serif"/>
      <family val="2"/>
      <charset val="204"/>
    </font>
    <font>
      <sz val="8"/>
      <name val="Helv"/>
      <charset val="204"/>
    </font>
    <font>
      <sz val="9"/>
      <name val="Tahoma"/>
      <family val="2"/>
      <charset val="204"/>
    </font>
    <font>
      <sz val="12"/>
      <name val="Arial"/>
      <family val="2"/>
      <charset val="204"/>
    </font>
    <font>
      <b/>
      <sz val="9"/>
      <name val="Tahoma"/>
      <family val="2"/>
      <charset val="204"/>
    </font>
    <font>
      <sz val="8"/>
      <name val="Tahoma"/>
      <family val="2"/>
      <charset val="204"/>
    </font>
    <font>
      <sz val="8"/>
      <name val="Arial Cyr"/>
      <charset val="204"/>
    </font>
    <font>
      <sz val="9"/>
      <color indexed="9"/>
      <name val="Tahoma"/>
      <family val="2"/>
      <charset val="204"/>
    </font>
    <font>
      <b/>
      <u/>
      <sz val="9"/>
      <color indexed="12"/>
      <name val="Tahoma"/>
      <family val="2"/>
      <charset val="204"/>
    </font>
    <font>
      <sz val="9"/>
      <name val="Tahoma"/>
      <family val="2"/>
      <charset val="204"/>
    </font>
    <font>
      <sz val="11"/>
      <color indexed="62"/>
      <name val="Calibri"/>
      <family val="2"/>
      <charset val="204"/>
    </font>
    <font>
      <sz val="8"/>
      <name val="Palatino"/>
      <family val="1"/>
    </font>
    <font>
      <u/>
      <sz val="10"/>
      <color indexed="36"/>
      <name val="Arial Cyr"/>
      <charset val="204"/>
    </font>
    <font>
      <u/>
      <sz val="10"/>
      <color indexed="12"/>
      <name val="Arial Cyr"/>
      <charset val="204"/>
    </font>
    <font>
      <b/>
      <sz val="10"/>
      <name val="Tahoma"/>
      <family val="2"/>
      <charset val="204"/>
    </font>
    <font>
      <sz val="11"/>
      <color indexed="8"/>
      <name val="Calibri"/>
      <family val="2"/>
      <charset val="204"/>
    </font>
    <font>
      <b/>
      <sz val="9"/>
      <color indexed="9"/>
      <name val="Tahoma"/>
      <family val="2"/>
      <charset val="204"/>
    </font>
    <font>
      <sz val="9"/>
      <color indexed="10"/>
      <name val="Tahoma"/>
      <family val="2"/>
      <charset val="204"/>
    </font>
    <font>
      <sz val="9"/>
      <name val="Courier New"/>
      <family val="3"/>
      <charset val="204"/>
    </font>
    <font>
      <sz val="16"/>
      <name val="Tahoma"/>
      <family val="2"/>
      <charset val="204"/>
    </font>
    <font>
      <sz val="9"/>
      <color indexed="60"/>
      <name val="Tahoma"/>
      <family val="2"/>
      <charset val="204"/>
    </font>
    <font>
      <sz val="16"/>
      <color indexed="9"/>
      <name val="Tahoma"/>
      <family val="2"/>
      <charset val="204"/>
    </font>
    <font>
      <sz val="10"/>
      <name val="Wingdings 2"/>
      <family val="1"/>
      <charset val="2"/>
    </font>
    <font>
      <b/>
      <u/>
      <sz val="9"/>
      <color indexed="62"/>
      <name val="Tahoma"/>
      <family val="2"/>
      <charset val="204"/>
    </font>
    <font>
      <sz val="9"/>
      <color indexed="9"/>
      <name val="Arial Cyr"/>
      <charset val="204"/>
    </font>
    <font>
      <sz val="9"/>
      <name val="Arial Cyr"/>
      <charset val="204"/>
    </font>
    <font>
      <sz val="10"/>
      <name val="Arial Cyr"/>
    </font>
    <font>
      <b/>
      <u/>
      <sz val="11"/>
      <color indexed="12"/>
      <name val="Arial"/>
      <family val="2"/>
      <charset val="204"/>
    </font>
    <font>
      <sz val="9"/>
      <color indexed="12"/>
      <name val="Tahoma"/>
      <family val="2"/>
      <charset val="204"/>
    </font>
    <font>
      <b/>
      <sz val="9"/>
      <color indexed="12"/>
      <name val="Tahoma"/>
      <family val="2"/>
      <charset val="204"/>
    </font>
    <font>
      <sz val="8"/>
      <name val="Tahoma"/>
      <family val="2"/>
      <charset val="204"/>
    </font>
    <font>
      <b/>
      <u/>
      <sz val="11"/>
      <color indexed="12"/>
      <name val="Tahoma"/>
      <family val="2"/>
      <charset val="204"/>
    </font>
    <font>
      <sz val="11"/>
      <color indexed="8"/>
      <name val="Tahoma"/>
      <family val="2"/>
      <charset val="204"/>
    </font>
    <font>
      <sz val="11"/>
      <color indexed="9"/>
      <name val="Tahoma"/>
      <family val="2"/>
      <charset val="204"/>
    </font>
    <font>
      <sz val="10"/>
      <name val="Tahoma"/>
      <family val="2"/>
      <charset val="204"/>
    </font>
    <font>
      <u/>
      <sz val="20"/>
      <color indexed="56"/>
      <name val="Tahoma"/>
      <family val="2"/>
      <charset val="204"/>
    </font>
    <font>
      <sz val="11"/>
      <name val="Tahoma"/>
      <family val="2"/>
      <charset val="204"/>
    </font>
    <font>
      <sz val="10"/>
      <color indexed="8"/>
      <name val="Tahoma"/>
      <family val="2"/>
      <charset val="204"/>
    </font>
    <font>
      <sz val="11"/>
      <color indexed="8"/>
      <name val="Marlett"/>
      <charset val="2"/>
    </font>
    <font>
      <b/>
      <sz val="10"/>
      <color indexed="8"/>
      <name val="Tahoma"/>
      <family val="2"/>
      <charset val="204"/>
    </font>
    <font>
      <sz val="9"/>
      <color indexed="11"/>
      <name val="Tahoma"/>
      <family val="2"/>
      <charset val="204"/>
    </font>
    <font>
      <sz val="9"/>
      <color indexed="8"/>
      <name val="Tahoma"/>
      <family val="2"/>
      <charset val="204"/>
    </font>
    <font>
      <u/>
      <sz val="9"/>
      <color indexed="62"/>
      <name val="Tahoma"/>
      <family val="2"/>
      <charset val="204"/>
    </font>
    <font>
      <u/>
      <sz val="9"/>
      <color indexed="12"/>
      <name val="Tahoma"/>
      <family val="2"/>
      <charset val="204"/>
    </font>
    <font>
      <sz val="10"/>
      <name val="Helv"/>
      <charset val="204"/>
    </font>
    <font>
      <sz val="8"/>
      <name val="Arial"/>
      <family val="2"/>
      <charset val="204"/>
    </font>
    <font>
      <sz val="9"/>
      <color indexed="23"/>
      <name val="Tahoma"/>
      <family val="2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22"/>
      <name val="Wingdings 2"/>
      <family val="1"/>
      <charset val="2"/>
    </font>
  </fonts>
  <fills count="4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47"/>
      </patternFill>
    </fill>
    <fill>
      <patternFill patternType="solid">
        <fgColor indexed="1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2"/>
        <bgColor indexed="64"/>
      </patternFill>
    </fill>
    <fill>
      <patternFill patternType="lightDown">
        <fgColor indexed="22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4"/>
        <bgColor indexed="64"/>
      </patternFill>
    </fill>
  </fills>
  <borders count="5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double">
        <color indexed="55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ck">
        <color indexed="22"/>
      </bottom>
      <diagonal/>
    </border>
    <border>
      <left style="thin">
        <color indexed="22"/>
      </left>
      <right style="thin">
        <color indexed="22"/>
      </right>
      <top style="thick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3"/>
      </left>
      <right/>
      <top/>
      <bottom/>
      <diagonal/>
    </border>
    <border>
      <left/>
      <right style="thin">
        <color indexed="23"/>
      </right>
      <top/>
      <bottom/>
      <diagonal/>
    </border>
    <border>
      <left style="thin">
        <color indexed="23"/>
      </left>
      <right/>
      <top/>
      <bottom style="thin">
        <color indexed="23"/>
      </bottom>
      <diagonal/>
    </border>
    <border>
      <left/>
      <right style="thin">
        <color indexed="23"/>
      </right>
      <top/>
      <bottom style="thin">
        <color indexed="23"/>
      </bottom>
      <diagonal/>
    </border>
    <border>
      <left/>
      <right/>
      <top/>
      <bottom style="thin">
        <color indexed="23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/>
      <top style="thick">
        <color indexed="22"/>
      </top>
      <bottom style="thin">
        <color indexed="22"/>
      </bottom>
      <diagonal/>
    </border>
    <border>
      <left/>
      <right/>
      <top style="thick">
        <color indexed="22"/>
      </top>
      <bottom style="thin">
        <color indexed="22"/>
      </bottom>
      <diagonal/>
    </border>
    <border>
      <left/>
      <right style="thin">
        <color indexed="22"/>
      </right>
      <top style="thick">
        <color indexed="22"/>
      </top>
      <bottom style="thin">
        <color indexed="22"/>
      </bottom>
      <diagonal/>
    </border>
    <border>
      <left/>
      <right/>
      <top style="thick">
        <color indexed="22"/>
      </top>
      <bottom/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55"/>
      </left>
      <right/>
      <top/>
      <bottom/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ck">
        <color indexed="22"/>
      </bottom>
      <diagonal/>
    </border>
    <border>
      <left/>
      <right style="thin">
        <color indexed="22"/>
      </right>
      <top style="thin">
        <color indexed="22"/>
      </top>
      <bottom style="thick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55"/>
      </top>
      <bottom/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 style="thin">
        <color indexed="55"/>
      </left>
      <right/>
      <top style="thin">
        <color indexed="55"/>
      </top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/>
      <top style="thin">
        <color indexed="22"/>
      </top>
      <bottom style="thin">
        <color theme="1" tint="0.499984740745262"/>
      </bottom>
      <diagonal/>
    </border>
    <border>
      <left/>
      <right style="thin">
        <color indexed="22"/>
      </right>
      <top style="thin">
        <color indexed="22"/>
      </top>
      <bottom style="thin">
        <color theme="1" tint="0.499984740745262"/>
      </bottom>
      <diagonal/>
    </border>
    <border>
      <left/>
      <right style="thin">
        <color indexed="22"/>
      </right>
      <top/>
      <bottom/>
      <diagonal/>
    </border>
    <border>
      <left style="thin">
        <color indexed="22"/>
      </left>
      <right style="thin">
        <color indexed="22"/>
      </right>
      <top style="thick">
        <color indexed="22"/>
      </top>
      <bottom/>
      <diagonal/>
    </border>
    <border>
      <left style="thin">
        <color indexed="22"/>
      </left>
      <right style="thin">
        <color indexed="22"/>
      </right>
      <top/>
      <bottom style="thick">
        <color indexed="22"/>
      </bottom>
      <diagonal/>
    </border>
  </borders>
  <cellStyleXfs count="100">
    <xf numFmtId="49" fontId="0" fillId="0" borderId="0" applyBorder="0">
      <alignment vertical="top"/>
    </xf>
    <xf numFmtId="0" fontId="2" fillId="0" borderId="0"/>
    <xf numFmtId="165" fontId="2" fillId="0" borderId="0"/>
    <xf numFmtId="0" fontId="47" fillId="0" borderId="0"/>
    <xf numFmtId="38" fontId="48" fillId="0" borderId="0">
      <alignment vertical="top"/>
    </xf>
    <xf numFmtId="38" fontId="48" fillId="0" borderId="0">
      <alignment vertical="top"/>
    </xf>
    <xf numFmtId="38" fontId="48" fillId="0" borderId="0">
      <alignment vertical="top"/>
    </xf>
    <xf numFmtId="38" fontId="48" fillId="0" borderId="0">
      <alignment vertical="top"/>
    </xf>
    <xf numFmtId="38" fontId="48" fillId="0" borderId="0">
      <alignment vertical="top"/>
    </xf>
    <xf numFmtId="38" fontId="48" fillId="0" borderId="0">
      <alignment vertical="top"/>
    </xf>
    <xf numFmtId="38" fontId="48" fillId="0" borderId="0">
      <alignment vertical="top"/>
    </xf>
    <xf numFmtId="38" fontId="48" fillId="0" borderId="0">
      <alignment vertical="top"/>
    </xf>
    <xf numFmtId="38" fontId="48" fillId="0" borderId="0">
      <alignment vertical="top"/>
    </xf>
    <xf numFmtId="38" fontId="48" fillId="0" borderId="0">
      <alignment vertical="top"/>
    </xf>
    <xf numFmtId="38" fontId="48" fillId="0" borderId="0">
      <alignment vertical="top"/>
    </xf>
    <xf numFmtId="38" fontId="48" fillId="0" borderId="0">
      <alignment vertical="top"/>
    </xf>
    <xf numFmtId="0" fontId="37" fillId="0" borderId="1" applyNumberFormat="0" applyAlignment="0">
      <protection locked="0"/>
    </xf>
    <xf numFmtId="164" fontId="3" fillId="0" borderId="0" applyFont="0" applyFill="0" applyBorder="0" applyAlignment="0" applyProtection="0"/>
    <xf numFmtId="167" fontId="5" fillId="2" borderId="0">
      <protection locked="0"/>
    </xf>
    <xf numFmtId="0" fontId="14" fillId="0" borderId="0" applyFill="0" applyBorder="0" applyProtection="0">
      <alignment vertical="center"/>
    </xf>
    <xf numFmtId="168" fontId="5" fillId="2" borderId="0">
      <protection locked="0"/>
    </xf>
    <xf numFmtId="166" fontId="5" fillId="2" borderId="0"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37" fillId="3" borderId="1" applyNumberFormat="0" applyAlignment="0"/>
    <xf numFmtId="0" fontId="16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/>
    <xf numFmtId="0" fontId="4" fillId="0" borderId="0"/>
    <xf numFmtId="0" fontId="14" fillId="0" borderId="0" applyFill="0" applyBorder="0" applyProtection="0">
      <alignment vertical="center"/>
    </xf>
    <xf numFmtId="0" fontId="14" fillId="0" borderId="0" applyFill="0" applyBorder="0" applyProtection="0">
      <alignment vertical="center"/>
    </xf>
    <xf numFmtId="49" fontId="39" fillId="4" borderId="2" applyNumberFormat="0">
      <alignment horizontal="center" vertical="center"/>
    </xf>
    <xf numFmtId="0" fontId="13" fillId="5" borderId="1" applyNumberFormat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46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49" fontId="5" fillId="0" borderId="0" applyBorder="0">
      <alignment vertical="top"/>
    </xf>
    <xf numFmtId="0" fontId="43" fillId="6" borderId="0" applyNumberFormat="0" applyBorder="0" applyAlignment="0">
      <alignment horizontal="left" vertical="center"/>
    </xf>
    <xf numFmtId="49" fontId="5" fillId="6" borderId="0" applyBorder="0">
      <alignment vertical="top"/>
    </xf>
    <xf numFmtId="49" fontId="5" fillId="0" borderId="0" applyBorder="0">
      <alignment vertical="top"/>
    </xf>
    <xf numFmtId="0" fontId="1" fillId="0" borderId="0"/>
    <xf numFmtId="0" fontId="29" fillId="0" borderId="0"/>
    <xf numFmtId="49" fontId="5" fillId="0" borderId="0" applyBorder="0">
      <alignment vertical="top"/>
    </xf>
    <xf numFmtId="0" fontId="1" fillId="0" borderId="0"/>
    <xf numFmtId="49" fontId="5" fillId="0" borderId="0" applyBorder="0">
      <alignment vertical="top"/>
    </xf>
    <xf numFmtId="0" fontId="5" fillId="0" borderId="0">
      <alignment horizontal="left" vertical="center"/>
    </xf>
    <xf numFmtId="0" fontId="29" fillId="0" borderId="0"/>
    <xf numFmtId="0" fontId="1" fillId="0" borderId="0"/>
    <xf numFmtId="0" fontId="18" fillId="0" borderId="0"/>
    <xf numFmtId="0" fontId="1" fillId="0" borderId="0"/>
    <xf numFmtId="0" fontId="50" fillId="0" borderId="0" applyNumberFormat="0" applyFill="0" applyBorder="0" applyAlignment="0" applyProtection="0"/>
    <xf numFmtId="0" fontId="51" fillId="0" borderId="30" applyNumberFormat="0" applyFill="0" applyAlignment="0" applyProtection="0"/>
    <xf numFmtId="0" fontId="52" fillId="0" borderId="31" applyNumberFormat="0" applyFill="0" applyAlignment="0" applyProtection="0"/>
    <xf numFmtId="0" fontId="53" fillId="0" borderId="32" applyNumberFormat="0" applyFill="0" applyAlignment="0" applyProtection="0"/>
    <xf numFmtId="0" fontId="53" fillId="0" borderId="0" applyNumberFormat="0" applyFill="0" applyBorder="0" applyAlignment="0" applyProtection="0"/>
    <xf numFmtId="0" fontId="54" fillId="14" borderId="0" applyNumberFormat="0" applyBorder="0" applyAlignment="0" applyProtection="0"/>
    <xf numFmtId="0" fontId="55" fillId="15" borderId="0" applyNumberFormat="0" applyBorder="0" applyAlignment="0" applyProtection="0"/>
    <xf numFmtId="0" fontId="56" fillId="16" borderId="0" applyNumberFormat="0" applyBorder="0" applyAlignment="0" applyProtection="0"/>
    <xf numFmtId="0" fontId="57" fillId="17" borderId="33" applyNumberFormat="0" applyAlignment="0" applyProtection="0"/>
    <xf numFmtId="0" fontId="58" fillId="17" borderId="34" applyNumberFormat="0" applyAlignment="0" applyProtection="0"/>
    <xf numFmtId="0" fontId="59" fillId="0" borderId="35" applyNumberFormat="0" applyFill="0" applyAlignment="0" applyProtection="0"/>
    <xf numFmtId="0" fontId="60" fillId="18" borderId="36" applyNumberFormat="0" applyAlignment="0" applyProtection="0"/>
    <xf numFmtId="0" fontId="61" fillId="0" borderId="0" applyNumberFormat="0" applyFill="0" applyBorder="0" applyAlignment="0" applyProtection="0"/>
    <xf numFmtId="0" fontId="5" fillId="19" borderId="37" applyNumberFormat="0" applyFont="0" applyAlignment="0" applyProtection="0"/>
    <xf numFmtId="0" fontId="62" fillId="0" borderId="0" applyNumberFormat="0" applyFill="0" applyBorder="0" applyAlignment="0" applyProtection="0"/>
    <xf numFmtId="0" fontId="63" fillId="0" borderId="38" applyNumberFormat="0" applyFill="0" applyAlignment="0" applyProtection="0"/>
    <xf numFmtId="0" fontId="64" fillId="20" borderId="0" applyNumberFormat="0" applyBorder="0" applyAlignment="0" applyProtection="0"/>
    <xf numFmtId="0" fontId="65" fillId="21" borderId="0" applyNumberFormat="0" applyBorder="0" applyAlignment="0" applyProtection="0"/>
    <xf numFmtId="0" fontId="65" fillId="22" borderId="0" applyNumberFormat="0" applyBorder="0" applyAlignment="0" applyProtection="0"/>
    <xf numFmtId="0" fontId="64" fillId="23" borderId="0" applyNumberFormat="0" applyBorder="0" applyAlignment="0" applyProtection="0"/>
    <xf numFmtId="0" fontId="64" fillId="24" borderId="0" applyNumberFormat="0" applyBorder="0" applyAlignment="0" applyProtection="0"/>
    <xf numFmtId="0" fontId="65" fillId="25" borderId="0" applyNumberFormat="0" applyBorder="0" applyAlignment="0" applyProtection="0"/>
    <xf numFmtId="0" fontId="65" fillId="26" borderId="0" applyNumberFormat="0" applyBorder="0" applyAlignment="0" applyProtection="0"/>
    <xf numFmtId="0" fontId="64" fillId="27" borderId="0" applyNumberFormat="0" applyBorder="0" applyAlignment="0" applyProtection="0"/>
    <xf numFmtId="0" fontId="64" fillId="28" borderId="0" applyNumberFormat="0" applyBorder="0" applyAlignment="0" applyProtection="0"/>
    <xf numFmtId="0" fontId="65" fillId="29" borderId="0" applyNumberFormat="0" applyBorder="0" applyAlignment="0" applyProtection="0"/>
    <xf numFmtId="0" fontId="65" fillId="30" borderId="0" applyNumberFormat="0" applyBorder="0" applyAlignment="0" applyProtection="0"/>
    <xf numFmtId="0" fontId="64" fillId="31" borderId="0" applyNumberFormat="0" applyBorder="0" applyAlignment="0" applyProtection="0"/>
    <xf numFmtId="0" fontId="64" fillId="32" borderId="0" applyNumberFormat="0" applyBorder="0" applyAlignment="0" applyProtection="0"/>
    <xf numFmtId="0" fontId="65" fillId="33" borderId="0" applyNumberFormat="0" applyBorder="0" applyAlignment="0" applyProtection="0"/>
    <xf numFmtId="0" fontId="65" fillId="34" borderId="0" applyNumberFormat="0" applyBorder="0" applyAlignment="0" applyProtection="0"/>
    <xf numFmtId="0" fontId="64" fillId="35" borderId="0" applyNumberFormat="0" applyBorder="0" applyAlignment="0" applyProtection="0"/>
    <xf numFmtId="0" fontId="64" fillId="36" borderId="0" applyNumberFormat="0" applyBorder="0" applyAlignment="0" applyProtection="0"/>
    <xf numFmtId="0" fontId="65" fillId="37" borderId="0" applyNumberFormat="0" applyBorder="0" applyAlignment="0" applyProtection="0"/>
    <xf numFmtId="0" fontId="65" fillId="38" borderId="0" applyNumberFormat="0" applyBorder="0" applyAlignment="0" applyProtection="0"/>
    <xf numFmtId="0" fontId="64" fillId="39" borderId="0" applyNumberFormat="0" applyBorder="0" applyAlignment="0" applyProtection="0"/>
    <xf numFmtId="0" fontId="64" fillId="40" borderId="0" applyNumberFormat="0" applyBorder="0" applyAlignment="0" applyProtection="0"/>
    <xf numFmtId="0" fontId="65" fillId="41" borderId="0" applyNumberFormat="0" applyBorder="0" applyAlignment="0" applyProtection="0"/>
    <xf numFmtId="0" fontId="65" fillId="42" borderId="0" applyNumberFormat="0" applyBorder="0" applyAlignment="0" applyProtection="0"/>
    <xf numFmtId="0" fontId="64" fillId="43" borderId="0" applyNumberFormat="0" applyBorder="0" applyAlignment="0" applyProtection="0"/>
    <xf numFmtId="0" fontId="1" fillId="0" borderId="0"/>
    <xf numFmtId="49" fontId="5" fillId="0" borderId="0" applyBorder="0">
      <alignment vertical="top"/>
    </xf>
    <xf numFmtId="49" fontId="44" fillId="8" borderId="0" applyBorder="0">
      <alignment vertical="top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47" fillId="0" borderId="0"/>
    <xf numFmtId="0" fontId="2" fillId="0" borderId="0"/>
    <xf numFmtId="169" fontId="6" fillId="0" borderId="0" applyFont="0" applyFill="0" applyBorder="0" applyAlignment="0" applyProtection="0"/>
  </cellStyleXfs>
  <cellXfs count="336">
    <xf numFmtId="49" fontId="0" fillId="0" borderId="0" xfId="0">
      <alignment vertical="top"/>
    </xf>
    <xf numFmtId="49" fontId="5" fillId="0" borderId="0" xfId="0" applyFont="1" applyProtection="1">
      <alignment vertical="top"/>
    </xf>
    <xf numFmtId="49" fontId="0" fillId="0" borderId="0" xfId="0" applyProtection="1">
      <alignment vertical="top"/>
    </xf>
    <xf numFmtId="49" fontId="0" fillId="0" borderId="0" xfId="0" applyNumberFormat="1" applyProtection="1">
      <alignment vertical="top"/>
    </xf>
    <xf numFmtId="49" fontId="12" fillId="0" borderId="0" xfId="0" applyNumberFormat="1" applyFont="1" applyProtection="1">
      <alignment vertical="top"/>
    </xf>
    <xf numFmtId="49" fontId="5" fillId="0" borderId="0" xfId="0" applyNumberFormat="1" applyFont="1" applyAlignment="1" applyProtection="1">
      <alignment vertical="top" wrapText="1"/>
    </xf>
    <xf numFmtId="49" fontId="5" fillId="0" borderId="0" xfId="0" applyNumberFormat="1" applyFont="1" applyAlignment="1" applyProtection="1">
      <alignment vertical="center" wrapText="1"/>
    </xf>
    <xf numFmtId="0" fontId="10" fillId="0" borderId="0" xfId="42" applyFont="1" applyAlignment="1" applyProtection="1">
      <alignment horizontal="center" vertical="center" wrapText="1"/>
    </xf>
    <xf numFmtId="0" fontId="5" fillId="0" borderId="0" xfId="42" applyFont="1" applyAlignment="1" applyProtection="1">
      <alignment vertical="center" wrapText="1"/>
    </xf>
    <xf numFmtId="0" fontId="5" fillId="0" borderId="0" xfId="42" applyFont="1" applyAlignment="1" applyProtection="1">
      <alignment horizontal="left" vertical="center" wrapText="1"/>
    </xf>
    <xf numFmtId="0" fontId="5" fillId="0" borderId="0" xfId="42" applyFont="1" applyProtection="1"/>
    <xf numFmtId="0" fontId="5" fillId="8" borderId="0" xfId="42" applyFont="1" applyFill="1" applyBorder="1" applyProtection="1"/>
    <xf numFmtId="49" fontId="5" fillId="2" borderId="5" xfId="42" applyNumberFormat="1" applyFont="1" applyFill="1" applyBorder="1" applyAlignment="1" applyProtection="1">
      <alignment horizontal="left" vertical="center" wrapText="1"/>
      <protection locked="0"/>
    </xf>
    <xf numFmtId="0" fontId="5" fillId="0" borderId="0" xfId="42" applyFont="1"/>
    <xf numFmtId="0" fontId="21" fillId="0" borderId="0" xfId="42" applyFont="1"/>
    <xf numFmtId="49" fontId="0" fillId="0" borderId="0" xfId="0">
      <alignment vertical="top"/>
    </xf>
    <xf numFmtId="49" fontId="5" fillId="0" borderId="0" xfId="41" applyFont="1" applyProtection="1">
      <alignment vertical="top"/>
    </xf>
    <xf numFmtId="49" fontId="5" fillId="0" borderId="0" xfId="41" applyProtection="1">
      <alignment vertical="top"/>
    </xf>
    <xf numFmtId="0" fontId="10" fillId="0" borderId="0" xfId="44" applyNumberFormat="1" applyFont="1" applyFill="1" applyAlignment="1" applyProtection="1">
      <alignment vertical="center" wrapText="1"/>
    </xf>
    <xf numFmtId="0" fontId="10" fillId="0" borderId="0" xfId="44" applyFont="1" applyFill="1" applyAlignment="1" applyProtection="1">
      <alignment horizontal="left" vertical="center" wrapText="1"/>
    </xf>
    <xf numFmtId="0" fontId="10" fillId="0" borderId="0" xfId="44" applyFont="1" applyAlignment="1" applyProtection="1">
      <alignment vertical="center" wrapText="1"/>
    </xf>
    <xf numFmtId="0" fontId="10" fillId="0" borderId="0" xfId="44" applyFont="1" applyAlignment="1" applyProtection="1">
      <alignment horizontal="center" vertical="center" wrapText="1"/>
    </xf>
    <xf numFmtId="0" fontId="10" fillId="0" borderId="0" xfId="44" applyFont="1" applyFill="1" applyAlignment="1" applyProtection="1">
      <alignment vertical="center" wrapText="1"/>
    </xf>
    <xf numFmtId="0" fontId="20" fillId="0" borderId="0" xfId="44" applyFont="1" applyAlignment="1" applyProtection="1">
      <alignment vertical="center" wrapText="1"/>
    </xf>
    <xf numFmtId="0" fontId="5" fillId="8" borderId="0" xfId="44" applyFont="1" applyFill="1" applyBorder="1" applyAlignment="1" applyProtection="1">
      <alignment vertical="center" wrapText="1"/>
    </xf>
    <xf numFmtId="0" fontId="5" fillId="0" borderId="0" xfId="44" applyFont="1" applyBorder="1" applyAlignment="1" applyProtection="1">
      <alignment vertical="center" wrapText="1"/>
    </xf>
    <xf numFmtId="0" fontId="5" fillId="0" borderId="0" xfId="44" applyFont="1" applyAlignment="1" applyProtection="1">
      <alignment horizontal="center" vertical="center" wrapText="1"/>
    </xf>
    <xf numFmtId="0" fontId="5" fillId="0" borderId="0" xfId="44" applyFont="1" applyAlignment="1" applyProtection="1">
      <alignment vertical="center" wrapText="1"/>
    </xf>
    <xf numFmtId="0" fontId="22" fillId="8" borderId="0" xfId="44" applyFont="1" applyFill="1" applyBorder="1" applyAlignment="1" applyProtection="1">
      <alignment vertical="center" wrapText="1"/>
    </xf>
    <xf numFmtId="0" fontId="7" fillId="8" borderId="0" xfId="44" applyFont="1" applyFill="1" applyBorder="1" applyAlignment="1" applyProtection="1">
      <alignment vertical="center" wrapText="1"/>
    </xf>
    <xf numFmtId="0" fontId="5" fillId="8" borderId="0" xfId="44" applyFont="1" applyFill="1" applyBorder="1" applyAlignment="1" applyProtection="1">
      <alignment horizontal="right" vertical="center" wrapText="1" indent="1"/>
    </xf>
    <xf numFmtId="14" fontId="10" fillId="8" borderId="0" xfId="44" applyNumberFormat="1" applyFont="1" applyFill="1" applyBorder="1" applyAlignment="1" applyProtection="1">
      <alignment horizontal="center" vertical="center" wrapText="1"/>
    </xf>
    <xf numFmtId="0" fontId="10" fillId="8" borderId="0" xfId="44" applyNumberFormat="1" applyFont="1" applyFill="1" applyBorder="1" applyAlignment="1" applyProtection="1">
      <alignment horizontal="center" vertical="center" wrapText="1"/>
    </xf>
    <xf numFmtId="0" fontId="5" fillId="8" borderId="0" xfId="44" applyFont="1" applyFill="1" applyBorder="1" applyAlignment="1" applyProtection="1">
      <alignment horizontal="center" vertical="center" wrapText="1"/>
    </xf>
    <xf numFmtId="0" fontId="20" fillId="0" borderId="0" xfId="44" applyFont="1" applyAlignment="1" applyProtection="1">
      <alignment horizontal="center" vertical="center" wrapText="1"/>
    </xf>
    <xf numFmtId="0" fontId="24" fillId="8" borderId="0" xfId="44" applyNumberFormat="1" applyFont="1" applyFill="1" applyBorder="1" applyAlignment="1" applyProtection="1">
      <alignment horizontal="center" vertical="center" wrapText="1"/>
    </xf>
    <xf numFmtId="0" fontId="5" fillId="8" borderId="0" xfId="44" applyNumberFormat="1" applyFont="1" applyFill="1" applyBorder="1" applyAlignment="1" applyProtection="1">
      <alignment horizontal="right" vertical="center" wrapText="1" indent="1"/>
    </xf>
    <xf numFmtId="0" fontId="5" fillId="0" borderId="0" xfId="44" applyFont="1" applyFill="1" applyAlignment="1" applyProtection="1">
      <alignment vertical="center"/>
    </xf>
    <xf numFmtId="49" fontId="5" fillId="8" borderId="0" xfId="44" applyNumberFormat="1" applyFont="1" applyFill="1" applyBorder="1" applyAlignment="1" applyProtection="1">
      <alignment horizontal="right" vertical="center" wrapText="1" indent="1"/>
    </xf>
    <xf numFmtId="0" fontId="10" fillId="0" borderId="0" xfId="44" applyFont="1" applyFill="1" applyBorder="1" applyAlignment="1" applyProtection="1">
      <alignment vertical="center" wrapText="1"/>
    </xf>
    <xf numFmtId="49" fontId="10" fillId="0" borderId="0" xfId="44" applyNumberFormat="1" applyFont="1" applyFill="1" applyBorder="1" applyAlignment="1" applyProtection="1">
      <alignment horizontal="left" vertical="center" wrapText="1"/>
    </xf>
    <xf numFmtId="49" fontId="22" fillId="8" borderId="0" xfId="44" applyNumberFormat="1" applyFont="1" applyFill="1" applyBorder="1" applyAlignment="1" applyProtection="1">
      <alignment horizontal="center" vertical="center" wrapText="1"/>
    </xf>
    <xf numFmtId="0" fontId="25" fillId="0" borderId="0" xfId="44" applyFont="1" applyAlignment="1" applyProtection="1">
      <alignment vertical="center" wrapText="1"/>
    </xf>
    <xf numFmtId="0" fontId="5" fillId="10" borderId="7" xfId="42" applyFont="1" applyFill="1" applyBorder="1" applyAlignment="1">
      <alignment horizontal="center" vertical="center"/>
    </xf>
    <xf numFmtId="49" fontId="7" fillId="7" borderId="3" xfId="0" applyNumberFormat="1" applyFont="1" applyFill="1" applyBorder="1" applyAlignment="1" applyProtection="1">
      <alignment horizontal="center" vertical="center" wrapText="1"/>
    </xf>
    <xf numFmtId="0" fontId="5" fillId="0" borderId="0" xfId="46" applyNumberFormat="1" applyFont="1" applyProtection="1"/>
    <xf numFmtId="49" fontId="0" fillId="11" borderId="0" xfId="0" applyFill="1" applyProtection="1">
      <alignment vertical="top"/>
    </xf>
    <xf numFmtId="0" fontId="27" fillId="0" borderId="0" xfId="39" applyFont="1" applyProtection="1"/>
    <xf numFmtId="0" fontId="28" fillId="0" borderId="0" xfId="39" applyFont="1" applyProtection="1"/>
    <xf numFmtId="49" fontId="27" fillId="0" borderId="0" xfId="39" applyNumberFormat="1" applyFont="1" applyProtection="1"/>
    <xf numFmtId="49" fontId="27" fillId="0" borderId="0" xfId="39" applyNumberFormat="1" applyFont="1" applyFill="1" applyAlignment="1" applyProtection="1">
      <alignment horizontal="left"/>
    </xf>
    <xf numFmtId="49" fontId="27" fillId="0" borderId="0" xfId="39" applyNumberFormat="1" applyFont="1" applyFill="1" applyProtection="1"/>
    <xf numFmtId="49" fontId="10" fillId="0" borderId="0" xfId="39" applyNumberFormat="1" applyFont="1" applyFill="1" applyProtection="1"/>
    <xf numFmtId="2" fontId="10" fillId="0" borderId="0" xfId="39" applyNumberFormat="1" applyFont="1" applyFill="1" applyProtection="1"/>
    <xf numFmtId="0" fontId="10" fillId="0" borderId="0" xfId="39" applyFont="1" applyFill="1" applyProtection="1"/>
    <xf numFmtId="0" fontId="27" fillId="0" borderId="0" xfId="39" applyFont="1" applyFill="1" applyAlignment="1" applyProtection="1">
      <alignment horizontal="right"/>
    </xf>
    <xf numFmtId="0" fontId="10" fillId="0" borderId="0" xfId="39" applyFont="1" applyFill="1" applyAlignment="1" applyProtection="1">
      <alignment horizontal="right"/>
    </xf>
    <xf numFmtId="0" fontId="27" fillId="0" borderId="0" xfId="39" applyFont="1" applyFill="1" applyProtection="1"/>
    <xf numFmtId="1" fontId="10" fillId="0" borderId="0" xfId="39" applyNumberFormat="1" applyFont="1" applyFill="1" applyAlignment="1" applyProtection="1">
      <alignment horizontal="left"/>
    </xf>
    <xf numFmtId="1" fontId="10" fillId="0" borderId="0" xfId="39" applyNumberFormat="1" applyFont="1" applyFill="1" applyProtection="1"/>
    <xf numFmtId="1" fontId="10" fillId="0" borderId="0" xfId="39" applyNumberFormat="1" applyFont="1" applyFill="1" applyAlignment="1" applyProtection="1">
      <alignment horizontal="center" vertical="center" wrapText="1"/>
    </xf>
    <xf numFmtId="1" fontId="10" fillId="0" borderId="0" xfId="39" applyNumberFormat="1" applyFont="1" applyFill="1" applyAlignment="1" applyProtection="1">
      <alignment horizontal="right"/>
    </xf>
    <xf numFmtId="0" fontId="10" fillId="0" borderId="0" xfId="39" applyNumberFormat="1" applyFont="1" applyFill="1" applyAlignment="1" applyProtection="1">
      <alignment horizontal="right"/>
    </xf>
    <xf numFmtId="0" fontId="10" fillId="0" borderId="0" xfId="39" applyFont="1" applyFill="1" applyAlignment="1" applyProtection="1">
      <alignment horizontal="right" vertical="center" wrapText="1"/>
    </xf>
    <xf numFmtId="0" fontId="10" fillId="0" borderId="0" xfId="39" applyNumberFormat="1" applyFont="1" applyAlignment="1" applyProtection="1">
      <alignment horizontal="left"/>
    </xf>
    <xf numFmtId="0" fontId="10" fillId="0" borderId="0" xfId="39" applyFont="1" applyProtection="1"/>
    <xf numFmtId="0" fontId="31" fillId="0" borderId="0" xfId="39" applyFont="1" applyProtection="1"/>
    <xf numFmtId="0" fontId="5" fillId="0" borderId="0" xfId="39" applyFont="1" applyAlignment="1" applyProtection="1">
      <alignment horizontal="center" vertical="center" wrapText="1"/>
    </xf>
    <xf numFmtId="0" fontId="5" fillId="0" borderId="0" xfId="39" applyFont="1" applyProtection="1"/>
    <xf numFmtId="0" fontId="10" fillId="0" borderId="0" xfId="39" applyFont="1" applyAlignment="1" applyProtection="1">
      <alignment horizontal="left"/>
    </xf>
    <xf numFmtId="0" fontId="19" fillId="0" borderId="0" xfId="39" applyFont="1" applyAlignment="1" applyProtection="1">
      <alignment horizontal="left"/>
    </xf>
    <xf numFmtId="0" fontId="19" fillId="0" borderId="0" xfId="39" applyFont="1" applyProtection="1"/>
    <xf numFmtId="0" fontId="32" fillId="0" borderId="0" xfId="39" applyFont="1" applyProtection="1"/>
    <xf numFmtId="0" fontId="7" fillId="0" borderId="0" xfId="39" applyFont="1" applyAlignment="1" applyProtection="1">
      <alignment horizontal="center" vertical="center" wrapText="1"/>
    </xf>
    <xf numFmtId="0" fontId="7" fillId="0" borderId="0" xfId="39" applyFont="1" applyProtection="1"/>
    <xf numFmtId="0" fontId="31" fillId="0" borderId="0" xfId="39" applyFont="1" applyAlignment="1" applyProtection="1">
      <alignment horizontal="centerContinuous" wrapText="1"/>
    </xf>
    <xf numFmtId="0" fontId="5" fillId="0" borderId="0" xfId="39" applyFont="1" applyAlignment="1" applyProtection="1">
      <alignment horizontal="centerContinuous" wrapText="1"/>
    </xf>
    <xf numFmtId="0" fontId="10" fillId="0" borderId="0" xfId="39" applyFont="1" applyFill="1" applyBorder="1" applyAlignment="1" applyProtection="1">
      <alignment horizontal="left"/>
    </xf>
    <xf numFmtId="0" fontId="10" fillId="0" borderId="0" xfId="39" applyFont="1" applyFill="1" applyBorder="1" applyProtection="1"/>
    <xf numFmtId="0" fontId="31" fillId="0" borderId="0" xfId="39" applyFont="1" applyFill="1" applyBorder="1" applyProtection="1"/>
    <xf numFmtId="0" fontId="7" fillId="0" borderId="0" xfId="39" applyFont="1" applyFill="1" applyBorder="1" applyAlignment="1" applyProtection="1">
      <alignment horizontal="center"/>
    </xf>
    <xf numFmtId="0" fontId="5" fillId="0" borderId="0" xfId="39" applyFont="1" applyFill="1" applyBorder="1" applyProtection="1"/>
    <xf numFmtId="0" fontId="5" fillId="0" borderId="0" xfId="39" applyFont="1" applyBorder="1" applyAlignment="1" applyProtection="1">
      <alignment vertical="center" wrapText="1"/>
    </xf>
    <xf numFmtId="0" fontId="5" fillId="0" borderId="0" xfId="39" applyFont="1" applyAlignment="1" applyProtection="1">
      <alignment horizontal="left" vertical="center" wrapText="1"/>
    </xf>
    <xf numFmtId="0" fontId="5" fillId="0" borderId="0" xfId="39" applyFont="1" applyBorder="1" applyAlignment="1" applyProtection="1">
      <alignment vertical="top" wrapText="1"/>
    </xf>
    <xf numFmtId="0" fontId="5" fillId="0" borderId="0" xfId="39" applyFont="1" applyFill="1" applyBorder="1" applyAlignment="1" applyProtection="1">
      <alignment horizontal="center" vertical="top" wrapText="1"/>
    </xf>
    <xf numFmtId="0" fontId="5" fillId="0" borderId="0" xfId="39" applyFont="1" applyBorder="1" applyProtection="1"/>
    <xf numFmtId="0" fontId="27" fillId="0" borderId="0" xfId="39" applyFont="1" applyAlignment="1" applyProtection="1">
      <alignment horizontal="left"/>
    </xf>
    <xf numFmtId="0" fontId="7" fillId="0" borderId="0" xfId="39" applyFont="1" applyAlignment="1" applyProtection="1">
      <alignment horizontal="left" vertical="center" wrapText="1"/>
    </xf>
    <xf numFmtId="0" fontId="7" fillId="0" borderId="0" xfId="39" applyFont="1" applyFill="1" applyBorder="1" applyAlignment="1" applyProtection="1">
      <alignment horizontal="center" vertical="top" wrapText="1"/>
    </xf>
    <xf numFmtId="49" fontId="10" fillId="0" borderId="0" xfId="39" applyNumberFormat="1" applyFont="1" applyAlignment="1" applyProtection="1">
      <alignment horizontal="left"/>
    </xf>
    <xf numFmtId="49" fontId="10" fillId="0" borderId="0" xfId="39" applyNumberFormat="1" applyFont="1" applyProtection="1"/>
    <xf numFmtId="0" fontId="10" fillId="0" borderId="0" xfId="39" applyFont="1" applyAlignment="1" applyProtection="1">
      <alignment horizontal="right"/>
    </xf>
    <xf numFmtId="1" fontId="10" fillId="0" borderId="0" xfId="39" applyNumberFormat="1" applyFont="1" applyAlignment="1" applyProtection="1">
      <alignment horizontal="left"/>
    </xf>
    <xf numFmtId="1" fontId="10" fillId="0" borderId="0" xfId="39" applyNumberFormat="1" applyFont="1" applyProtection="1"/>
    <xf numFmtId="1" fontId="10" fillId="0" borderId="0" xfId="39" applyNumberFormat="1" applyFont="1" applyAlignment="1" applyProtection="1">
      <alignment horizontal="right"/>
    </xf>
    <xf numFmtId="0" fontId="10" fillId="0" borderId="0" xfId="39" applyNumberFormat="1" applyFont="1" applyAlignment="1" applyProtection="1">
      <alignment horizontal="right"/>
    </xf>
    <xf numFmtId="49" fontId="27" fillId="0" borderId="0" xfId="39" applyNumberFormat="1" applyFont="1" applyAlignment="1" applyProtection="1">
      <alignment horizontal="left"/>
    </xf>
    <xf numFmtId="0" fontId="27" fillId="0" borderId="0" xfId="39" applyFont="1" applyAlignment="1" applyProtection="1">
      <alignment horizontal="right"/>
    </xf>
    <xf numFmtId="0" fontId="5" fillId="0" borderId="0" xfId="46" applyNumberFormat="1" applyFont="1" applyFill="1" applyBorder="1" applyProtection="1"/>
    <xf numFmtId="2" fontId="5" fillId="0" borderId="0" xfId="39" applyNumberFormat="1" applyFont="1" applyFill="1" applyBorder="1" applyAlignment="1" applyProtection="1">
      <alignment horizontal="center"/>
    </xf>
    <xf numFmtId="0" fontId="5" fillId="0" borderId="0" xfId="46" applyNumberFormat="1" applyFont="1" applyFill="1" applyProtection="1"/>
    <xf numFmtId="0" fontId="17" fillId="0" borderId="0" xfId="39" applyFont="1" applyFill="1" applyBorder="1" applyAlignment="1" applyProtection="1">
      <alignment horizontal="center" vertical="center" wrapText="1"/>
    </xf>
    <xf numFmtId="0" fontId="7" fillId="12" borderId="6" xfId="39" applyFont="1" applyFill="1" applyBorder="1" applyAlignment="1" applyProtection="1">
      <alignment horizontal="center" vertical="center" wrapText="1"/>
    </xf>
    <xf numFmtId="0" fontId="5" fillId="0" borderId="6" xfId="39" applyFont="1" applyBorder="1" applyAlignment="1" applyProtection="1">
      <alignment horizontal="center" vertical="center" wrapText="1"/>
    </xf>
    <xf numFmtId="0" fontId="5" fillId="0" borderId="6" xfId="39" applyFont="1" applyFill="1" applyBorder="1" applyAlignment="1" applyProtection="1">
      <alignment vertical="center" wrapText="1"/>
    </xf>
    <xf numFmtId="0" fontId="5" fillId="0" borderId="6" xfId="39" applyFont="1" applyFill="1" applyBorder="1" applyAlignment="1" applyProtection="1">
      <alignment horizontal="left" vertical="center" wrapText="1" indent="1"/>
    </xf>
    <xf numFmtId="0" fontId="5" fillId="0" borderId="6" xfId="39" applyFont="1" applyBorder="1" applyAlignment="1" applyProtection="1">
      <alignment vertical="center" wrapText="1"/>
    </xf>
    <xf numFmtId="0" fontId="5" fillId="0" borderId="6" xfId="39" applyFont="1" applyBorder="1" applyAlignment="1" applyProtection="1">
      <alignment horizontal="center" vertical="center"/>
    </xf>
    <xf numFmtId="0" fontId="5" fillId="0" borderId="6" xfId="39" applyFont="1" applyBorder="1" applyAlignment="1" applyProtection="1">
      <alignment horizontal="left" vertical="center" wrapText="1" indent="1"/>
    </xf>
    <xf numFmtId="0" fontId="7" fillId="12" borderId="6" xfId="39" applyFont="1" applyFill="1" applyBorder="1" applyAlignment="1" applyProtection="1">
      <alignment horizontal="center" vertical="center"/>
    </xf>
    <xf numFmtId="49" fontId="7" fillId="11" borderId="0" xfId="0" applyNumberFormat="1" applyFont="1" applyFill="1" applyAlignment="1" applyProtection="1">
      <alignment horizontal="center" vertical="top"/>
    </xf>
    <xf numFmtId="0" fontId="20" fillId="0" borderId="0" xfId="46" applyNumberFormat="1" applyFont="1" applyBorder="1" applyAlignment="1" applyProtection="1">
      <alignment vertical="center"/>
    </xf>
    <xf numFmtId="0" fontId="5" fillId="0" borderId="0" xfId="46" applyNumberFormat="1" applyFont="1" applyBorder="1" applyAlignment="1" applyProtection="1">
      <alignment vertical="center"/>
    </xf>
    <xf numFmtId="0" fontId="7" fillId="0" borderId="6" xfId="39" applyFont="1" applyFill="1" applyBorder="1" applyAlignment="1" applyProtection="1">
      <alignment horizontal="left" vertical="center" wrapText="1"/>
    </xf>
    <xf numFmtId="0" fontId="7" fillId="0" borderId="6" xfId="39" applyFont="1" applyBorder="1" applyAlignment="1" applyProtection="1">
      <alignment horizontal="center" vertical="center"/>
    </xf>
    <xf numFmtId="0" fontId="5" fillId="0" borderId="9" xfId="39" applyFont="1" applyFill="1" applyBorder="1" applyAlignment="1" applyProtection="1">
      <alignment horizontal="left" vertical="center" wrapText="1"/>
    </xf>
    <xf numFmtId="0" fontId="5" fillId="0" borderId="9" xfId="39" applyFont="1" applyBorder="1" applyAlignment="1" applyProtection="1">
      <alignment horizontal="center" vertical="center"/>
    </xf>
    <xf numFmtId="4" fontId="5" fillId="2" borderId="10" xfId="39" applyNumberFormat="1" applyFont="1" applyFill="1" applyBorder="1" applyAlignment="1" applyProtection="1">
      <alignment horizontal="right" vertical="center"/>
      <protection locked="0"/>
    </xf>
    <xf numFmtId="166" fontId="5" fillId="2" borderId="6" xfId="39" applyNumberFormat="1" applyFont="1" applyFill="1" applyBorder="1" applyAlignment="1" applyProtection="1">
      <alignment horizontal="right" vertical="center" wrapText="1"/>
      <protection locked="0"/>
    </xf>
    <xf numFmtId="166" fontId="5" fillId="7" borderId="6" xfId="39" applyNumberFormat="1" applyFont="1" applyFill="1" applyBorder="1" applyAlignment="1" applyProtection="1">
      <alignment horizontal="right" vertical="center" wrapText="1"/>
    </xf>
    <xf numFmtId="166" fontId="5" fillId="7" borderId="6" xfId="39" applyNumberFormat="1" applyFont="1" applyFill="1" applyBorder="1" applyAlignment="1" applyProtection="1">
      <alignment horizontal="right" vertical="center"/>
    </xf>
    <xf numFmtId="166" fontId="5" fillId="2" borderId="6" xfId="39" applyNumberFormat="1" applyFont="1" applyFill="1" applyBorder="1" applyAlignment="1" applyProtection="1">
      <alignment horizontal="right" vertical="center"/>
      <protection locked="0"/>
    </xf>
    <xf numFmtId="166" fontId="7" fillId="12" borderId="6" xfId="45" applyNumberFormat="1" applyFont="1" applyFill="1" applyBorder="1" applyAlignment="1" applyProtection="1">
      <alignment horizontal="center" vertical="center" wrapText="1"/>
    </xf>
    <xf numFmtId="166" fontId="7" fillId="7" borderId="6" xfId="39" applyNumberFormat="1" applyFont="1" applyFill="1" applyBorder="1" applyAlignment="1" applyProtection="1">
      <alignment horizontal="right" vertical="center"/>
    </xf>
    <xf numFmtId="0" fontId="34" fillId="0" borderId="0" xfId="37" applyNumberFormat="1" applyFont="1" applyFill="1" applyAlignment="1" applyProtection="1">
      <alignment wrapText="1"/>
    </xf>
    <xf numFmtId="49" fontId="35" fillId="0" borderId="0" xfId="37" applyFont="1" applyFill="1" applyAlignment="1" applyProtection="1">
      <alignment wrapText="1"/>
    </xf>
    <xf numFmtId="49" fontId="35" fillId="0" borderId="0" xfId="37" applyFont="1" applyFill="1" applyAlignment="1" applyProtection="1">
      <alignment vertical="center" wrapText="1"/>
    </xf>
    <xf numFmtId="49" fontId="36" fillId="0" borderId="0" xfId="37" applyFont="1" applyFill="1" applyAlignment="1" applyProtection="1">
      <alignment wrapText="1"/>
    </xf>
    <xf numFmtId="0" fontId="17" fillId="0" borderId="0" xfId="37" applyNumberFormat="1" applyFont="1" applyFill="1" applyAlignment="1" applyProtection="1">
      <alignment horizontal="left" vertical="center" wrapText="1"/>
    </xf>
    <xf numFmtId="0" fontId="37" fillId="0" borderId="0" xfId="37" applyNumberFormat="1" applyFont="1" applyFill="1" applyAlignment="1" applyProtection="1">
      <alignment vertical="top"/>
    </xf>
    <xf numFmtId="49" fontId="38" fillId="0" borderId="0" xfId="37" applyFont="1" applyFill="1" applyBorder="1" applyAlignment="1" applyProtection="1">
      <alignment wrapText="1"/>
    </xf>
    <xf numFmtId="0" fontId="37" fillId="0" borderId="0" xfId="37" applyNumberFormat="1" applyFont="1" applyFill="1" applyAlignment="1" applyProtection="1">
      <alignment horizontal="left" vertical="top" wrapText="1"/>
    </xf>
    <xf numFmtId="49" fontId="5" fillId="0" borderId="0" xfId="37" applyFont="1" applyFill="1" applyAlignment="1" applyProtection="1">
      <alignment vertical="top" wrapText="1"/>
    </xf>
    <xf numFmtId="49" fontId="35" fillId="0" borderId="0" xfId="37" applyFont="1" applyFill="1" applyBorder="1" applyAlignment="1" applyProtection="1">
      <alignment wrapText="1"/>
    </xf>
    <xf numFmtId="49" fontId="40" fillId="0" borderId="11" xfId="37" applyFont="1" applyFill="1" applyBorder="1" applyAlignment="1" applyProtection="1">
      <alignment wrapText="1"/>
    </xf>
    <xf numFmtId="49" fontId="40" fillId="0" borderId="12" xfId="37" applyFont="1" applyFill="1" applyBorder="1" applyAlignment="1" applyProtection="1">
      <alignment wrapText="1"/>
    </xf>
    <xf numFmtId="49" fontId="40" fillId="0" borderId="0" xfId="37" applyFont="1" applyFill="1" applyBorder="1" applyAlignment="1" applyProtection="1">
      <alignment wrapText="1"/>
    </xf>
    <xf numFmtId="49" fontId="41" fillId="0" borderId="12" xfId="37" applyFont="1" applyFill="1" applyBorder="1" applyAlignment="1" applyProtection="1">
      <alignment vertical="center" wrapText="1"/>
    </xf>
    <xf numFmtId="49" fontId="35" fillId="0" borderId="11" xfId="37" applyFont="1" applyFill="1" applyBorder="1" applyAlignment="1" applyProtection="1">
      <alignment wrapText="1"/>
    </xf>
    <xf numFmtId="49" fontId="42" fillId="0" borderId="12" xfId="37" applyFont="1" applyFill="1" applyBorder="1" applyAlignment="1" applyProtection="1">
      <alignment horizontal="left" vertical="center" wrapText="1"/>
    </xf>
    <xf numFmtId="49" fontId="41" fillId="0" borderId="12" xfId="37" applyFont="1" applyFill="1" applyBorder="1" applyAlignment="1" applyProtection="1">
      <alignment horizontal="center" vertical="center" wrapText="1"/>
    </xf>
    <xf numFmtId="49" fontId="42" fillId="0" borderId="11" xfId="37" applyFont="1" applyFill="1" applyBorder="1" applyAlignment="1" applyProtection="1">
      <alignment horizontal="left" vertical="center" wrapText="1"/>
    </xf>
    <xf numFmtId="49" fontId="42" fillId="0" borderId="0" xfId="37" applyFont="1" applyFill="1" applyBorder="1" applyAlignment="1" applyProtection="1">
      <alignment horizontal="left" vertical="center" wrapText="1"/>
    </xf>
    <xf numFmtId="49" fontId="44" fillId="2" borderId="5" xfId="36" applyNumberFormat="1" applyFont="1" applyFill="1" applyBorder="1" applyAlignment="1" applyProtection="1">
      <alignment horizontal="center" vertical="center" wrapText="1"/>
    </xf>
    <xf numFmtId="49" fontId="40" fillId="8" borderId="0" xfId="37" applyFont="1" applyFill="1" applyBorder="1" applyAlignment="1">
      <alignment wrapText="1"/>
    </xf>
    <xf numFmtId="49" fontId="44" fillId="7" borderId="5" xfId="36" applyNumberFormat="1" applyFont="1" applyFill="1" applyBorder="1" applyAlignment="1" applyProtection="1">
      <alignment horizontal="center" vertical="center" wrapText="1"/>
    </xf>
    <xf numFmtId="49" fontId="44" fillId="9" borderId="5" xfId="36" applyNumberFormat="1" applyFont="1" applyFill="1" applyBorder="1" applyAlignment="1" applyProtection="1">
      <alignment horizontal="center" vertical="center" wrapText="1"/>
    </xf>
    <xf numFmtId="0" fontId="37" fillId="0" borderId="0" xfId="23" applyFont="1" applyFill="1" applyBorder="1" applyAlignment="1" applyProtection="1">
      <alignment horizontal="right" vertical="top" wrapText="1"/>
    </xf>
    <xf numFmtId="0" fontId="37" fillId="0" borderId="0" xfId="23" applyFont="1" applyFill="1" applyBorder="1" applyAlignment="1" applyProtection="1">
      <alignment horizontal="left" vertical="top" wrapText="1"/>
    </xf>
    <xf numFmtId="49" fontId="40" fillId="0" borderId="0" xfId="37" applyFont="1" applyFill="1" applyBorder="1" applyAlignment="1" applyProtection="1">
      <alignment vertical="top" wrapText="1"/>
    </xf>
    <xf numFmtId="0" fontId="44" fillId="0" borderId="0" xfId="37" applyNumberFormat="1" applyFont="1" applyFill="1" applyBorder="1" applyAlignment="1" applyProtection="1">
      <alignment vertical="center" wrapText="1"/>
    </xf>
    <xf numFmtId="0" fontId="44" fillId="0" borderId="0" xfId="37" applyNumberFormat="1" applyFont="1" applyFill="1" applyBorder="1" applyAlignment="1" applyProtection="1">
      <alignment vertical="top" wrapText="1"/>
    </xf>
    <xf numFmtId="49" fontId="11" fillId="0" borderId="0" xfId="32" applyNumberFormat="1" applyFont="1" applyFill="1" applyBorder="1" applyAlignment="1" applyProtection="1">
      <alignment wrapText="1"/>
    </xf>
    <xf numFmtId="49" fontId="11" fillId="0" borderId="0" xfId="32" applyNumberFormat="1" applyFont="1" applyFill="1" applyBorder="1" applyAlignment="1" applyProtection="1">
      <alignment horizontal="left" wrapText="1"/>
    </xf>
    <xf numFmtId="49" fontId="40" fillId="0" borderId="0" xfId="37" applyFont="1" applyFill="1" applyBorder="1" applyAlignment="1" applyProtection="1">
      <alignment horizontal="right" wrapText="1"/>
    </xf>
    <xf numFmtId="49" fontId="35" fillId="0" borderId="13" xfId="37" applyFont="1" applyFill="1" applyBorder="1" applyAlignment="1" applyProtection="1">
      <alignment wrapText="1"/>
    </xf>
    <xf numFmtId="49" fontId="42" fillId="0" borderId="14" xfId="37" applyFont="1" applyFill="1" applyBorder="1" applyAlignment="1" applyProtection="1">
      <alignment horizontal="left" vertical="center" wrapText="1"/>
    </xf>
    <xf numFmtId="49" fontId="42" fillId="0" borderId="13" xfId="37" applyFont="1" applyFill="1" applyBorder="1" applyAlignment="1" applyProtection="1">
      <alignment horizontal="left" vertical="center" wrapText="1"/>
    </xf>
    <xf numFmtId="49" fontId="42" fillId="0" borderId="15" xfId="37" applyFont="1" applyFill="1" applyBorder="1" applyAlignment="1" applyProtection="1">
      <alignment horizontal="left" vertical="center" wrapText="1"/>
    </xf>
    <xf numFmtId="49" fontId="41" fillId="0" borderId="14" xfId="37" applyFont="1" applyFill="1" applyBorder="1" applyAlignment="1" applyProtection="1">
      <alignment vertical="center" wrapText="1"/>
    </xf>
    <xf numFmtId="49" fontId="5" fillId="0" borderId="0" xfId="38" applyNumberFormat="1" applyFont="1" applyProtection="1">
      <alignment vertical="top"/>
    </xf>
    <xf numFmtId="49" fontId="5" fillId="0" borderId="0" xfId="43" applyFont="1" applyAlignment="1" applyProtection="1">
      <alignment vertical="center" wrapText="1"/>
    </xf>
    <xf numFmtId="49" fontId="10" fillId="0" borderId="0" xfId="43" applyFont="1" applyAlignment="1" applyProtection="1">
      <alignment vertical="center"/>
    </xf>
    <xf numFmtId="49" fontId="5" fillId="0" borderId="0" xfId="35" applyFont="1" applyProtection="1">
      <alignment vertical="top"/>
    </xf>
    <xf numFmtId="0" fontId="5" fillId="0" borderId="6" xfId="42" applyFont="1" applyFill="1" applyBorder="1" applyAlignment="1" applyProtection="1">
      <alignment horizontal="center" vertical="center" wrapText="1"/>
    </xf>
    <xf numFmtId="0" fontId="5" fillId="0" borderId="6" xfId="39" applyFont="1" applyFill="1" applyBorder="1" applyAlignment="1" applyProtection="1">
      <alignment horizontal="center" vertical="center" wrapText="1"/>
    </xf>
    <xf numFmtId="0" fontId="5" fillId="0" borderId="6" xfId="39" applyFont="1" applyFill="1" applyBorder="1" applyAlignment="1" applyProtection="1">
      <alignment horizontal="center" vertical="center"/>
    </xf>
    <xf numFmtId="0" fontId="5" fillId="0" borderId="6" xfId="45" applyFont="1" applyFill="1" applyBorder="1" applyAlignment="1" applyProtection="1">
      <alignment horizontal="center" vertical="center" wrapText="1"/>
    </xf>
    <xf numFmtId="0" fontId="49" fillId="8" borderId="0" xfId="39" applyFont="1" applyFill="1" applyBorder="1" applyAlignment="1" applyProtection="1">
      <alignment horizontal="center" vertical="center" wrapText="1"/>
    </xf>
    <xf numFmtId="0" fontId="5" fillId="0" borderId="6" xfId="40" applyFont="1" applyFill="1" applyBorder="1" applyAlignment="1">
      <alignment horizontal="center" vertical="center" wrapText="1"/>
    </xf>
    <xf numFmtId="0" fontId="5" fillId="0" borderId="6" xfId="45" applyFont="1" applyFill="1" applyBorder="1" applyAlignment="1" applyProtection="1">
      <alignment horizontal="center" vertical="center" wrapText="1"/>
      <protection hidden="1"/>
    </xf>
    <xf numFmtId="0" fontId="49" fillId="0" borderId="0" xfId="45" applyFont="1" applyBorder="1" applyAlignment="1" applyProtection="1">
      <alignment horizontal="center" vertical="center" wrapText="1"/>
    </xf>
    <xf numFmtId="0" fontId="5" fillId="0" borderId="6" xfId="46" applyNumberFormat="1" applyFont="1" applyBorder="1" applyAlignment="1" applyProtection="1">
      <alignment horizontal="center" vertical="center" wrapText="1"/>
    </xf>
    <xf numFmtId="0" fontId="5" fillId="0" borderId="6" xfId="46" applyNumberFormat="1" applyFont="1" applyFill="1" applyBorder="1" applyAlignment="1" applyProtection="1">
      <alignment horizontal="center" vertical="center"/>
    </xf>
    <xf numFmtId="0" fontId="40" fillId="0" borderId="0" xfId="37" applyNumberFormat="1" applyFont="1" applyFill="1" applyBorder="1" applyAlignment="1" applyProtection="1">
      <alignment horizontal="justify" vertical="center" wrapText="1"/>
    </xf>
    <xf numFmtId="0" fontId="0" fillId="0" borderId="6" xfId="39" applyFont="1" applyFill="1" applyBorder="1" applyAlignment="1" applyProtection="1">
      <alignment horizontal="left" vertical="center" wrapText="1" indent="1"/>
    </xf>
    <xf numFmtId="0" fontId="0" fillId="0" borderId="6" xfId="39" applyFont="1" applyFill="1" applyBorder="1" applyAlignment="1" applyProtection="1">
      <alignment horizontal="left" vertical="center" wrapText="1" indent="2"/>
    </xf>
    <xf numFmtId="0" fontId="7" fillId="0" borderId="8" xfId="39" applyFont="1" applyFill="1" applyBorder="1" applyAlignment="1" applyProtection="1">
      <alignment horizontal="left" vertical="center" wrapText="1" indent="1"/>
    </xf>
    <xf numFmtId="0" fontId="5" fillId="0" borderId="8" xfId="39" applyFont="1" applyFill="1" applyBorder="1" applyAlignment="1" applyProtection="1">
      <alignment horizontal="left" vertical="center" wrapText="1" indent="1"/>
    </xf>
    <xf numFmtId="0" fontId="0" fillId="0" borderId="9" xfId="39" applyFont="1" applyBorder="1" applyAlignment="1" applyProtection="1">
      <alignment horizontal="center" vertical="center"/>
    </xf>
    <xf numFmtId="49" fontId="7" fillId="11" borderId="0" xfId="0" applyNumberFormat="1" applyFont="1" applyFill="1" applyProtection="1">
      <alignment vertical="top"/>
    </xf>
    <xf numFmtId="3" fontId="5" fillId="7" borderId="0" xfId="0" applyNumberFormat="1" applyFont="1" applyFill="1" applyProtection="1">
      <alignment vertical="top"/>
    </xf>
    <xf numFmtId="49" fontId="5" fillId="0" borderId="0" xfId="0" applyNumberFormat="1" applyFont="1" applyProtection="1">
      <alignment vertical="top"/>
    </xf>
    <xf numFmtId="0" fontId="5" fillId="0" borderId="16" xfId="46" applyNumberFormat="1" applyFont="1" applyFill="1" applyBorder="1" applyProtection="1"/>
    <xf numFmtId="0" fontId="5" fillId="0" borderId="16" xfId="39" applyFont="1" applyFill="1" applyBorder="1" applyAlignment="1" applyProtection="1">
      <alignment horizontal="center" vertical="center" wrapText="1"/>
    </xf>
    <xf numFmtId="0" fontId="5" fillId="0" borderId="16" xfId="39" applyFont="1" applyFill="1" applyBorder="1" applyAlignment="1" applyProtection="1">
      <alignment horizontal="center" vertical="center"/>
    </xf>
    <xf numFmtId="4" fontId="5" fillId="0" borderId="16" xfId="39" applyNumberFormat="1" applyFont="1" applyFill="1" applyBorder="1" applyAlignment="1" applyProtection="1">
      <alignment horizontal="right"/>
    </xf>
    <xf numFmtId="0" fontId="5" fillId="13" borderId="17" xfId="46" applyNumberFormat="1" applyFont="1" applyFill="1" applyBorder="1" applyProtection="1"/>
    <xf numFmtId="0" fontId="26" fillId="13" borderId="18" xfId="34" applyNumberFormat="1" applyFont="1" applyFill="1" applyBorder="1" applyAlignment="1" applyProtection="1">
      <alignment horizontal="center" vertical="top"/>
    </xf>
    <xf numFmtId="0" fontId="11" fillId="13" borderId="18" xfId="34" applyNumberFormat="1" applyFont="1" applyFill="1" applyBorder="1" applyAlignment="1" applyProtection="1">
      <alignment horizontal="center" vertical="top"/>
    </xf>
    <xf numFmtId="0" fontId="11" fillId="13" borderId="19" xfId="34" applyNumberFormat="1" applyFont="1" applyFill="1" applyBorder="1" applyAlignment="1" applyProtection="1">
      <alignment horizontal="center" vertical="top"/>
    </xf>
    <xf numFmtId="0" fontId="5" fillId="0" borderId="20" xfId="46" applyNumberFormat="1" applyFont="1" applyBorder="1" applyProtection="1"/>
    <xf numFmtId="0" fontId="5" fillId="0" borderId="20" xfId="39" applyFont="1" applyBorder="1" applyProtection="1"/>
    <xf numFmtId="4" fontId="5" fillId="2" borderId="6" xfId="39" applyNumberFormat="1" applyFont="1" applyFill="1" applyBorder="1" applyAlignment="1" applyProtection="1">
      <alignment horizontal="right" vertical="center" wrapText="1"/>
      <protection locked="0"/>
    </xf>
    <xf numFmtId="166" fontId="5" fillId="7" borderId="9" xfId="39" applyNumberFormat="1" applyFont="1" applyFill="1" applyBorder="1" applyAlignment="1" applyProtection="1">
      <alignment horizontal="right" vertical="center"/>
    </xf>
    <xf numFmtId="166" fontId="5" fillId="2" borderId="9" xfId="39" applyNumberFormat="1" applyFont="1" applyFill="1" applyBorder="1" applyAlignment="1" applyProtection="1">
      <alignment horizontal="right" vertical="center"/>
      <protection locked="0"/>
    </xf>
    <xf numFmtId="49" fontId="0" fillId="0" borderId="0" xfId="0" applyNumberFormat="1" applyFont="1" applyProtection="1">
      <alignment vertical="top"/>
    </xf>
    <xf numFmtId="49" fontId="5" fillId="0" borderId="0" xfId="35">
      <alignment vertical="top"/>
    </xf>
    <xf numFmtId="14" fontId="5" fillId="2" borderId="6" xfId="48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44" applyFont="1" applyBorder="1" applyAlignment="1" applyProtection="1">
      <alignment horizontal="right" vertical="center"/>
    </xf>
    <xf numFmtId="0" fontId="5" fillId="8" borderId="39" xfId="44" applyFont="1" applyFill="1" applyBorder="1" applyAlignment="1" applyProtection="1">
      <alignment horizontal="right" vertical="center" wrapText="1" indent="1"/>
    </xf>
    <xf numFmtId="0" fontId="23" fillId="8" borderId="39" xfId="44" applyFont="1" applyFill="1" applyBorder="1" applyAlignment="1" applyProtection="1">
      <alignment horizontal="center" vertical="center" wrapText="1"/>
    </xf>
    <xf numFmtId="0" fontId="7" fillId="8" borderId="22" xfId="44" applyFont="1" applyFill="1" applyBorder="1" applyAlignment="1" applyProtection="1">
      <alignment vertical="center" wrapText="1"/>
    </xf>
    <xf numFmtId="0" fontId="5" fillId="7" borderId="41" xfId="44" applyFont="1" applyFill="1" applyBorder="1" applyAlignment="1" applyProtection="1">
      <alignment horizontal="center" vertical="center"/>
    </xf>
    <xf numFmtId="0" fontId="5" fillId="8" borderId="39" xfId="44" applyNumberFormat="1" applyFont="1" applyFill="1" applyBorder="1" applyAlignment="1" applyProtection="1">
      <alignment horizontal="center" vertical="center" wrapText="1"/>
    </xf>
    <xf numFmtId="0" fontId="5" fillId="8" borderId="22" xfId="44" applyFont="1" applyFill="1" applyBorder="1" applyAlignment="1" applyProtection="1">
      <alignment vertical="center" wrapText="1"/>
    </xf>
    <xf numFmtId="0" fontId="5" fillId="7" borderId="41" xfId="44" applyNumberFormat="1" applyFont="1" applyFill="1" applyBorder="1" applyAlignment="1" applyProtection="1">
      <alignment horizontal="center" vertical="center"/>
    </xf>
    <xf numFmtId="14" fontId="5" fillId="8" borderId="22" xfId="44" applyNumberFormat="1" applyFont="1" applyFill="1" applyBorder="1" applyAlignment="1" applyProtection="1">
      <alignment horizontal="center" vertical="center" wrapText="1"/>
    </xf>
    <xf numFmtId="0" fontId="0" fillId="44" borderId="41" xfId="89" applyNumberFormat="1" applyFont="1" applyFill="1" applyBorder="1" applyAlignment="1" applyProtection="1">
      <alignment horizontal="center" vertical="center" wrapText="1"/>
    </xf>
    <xf numFmtId="49" fontId="5" fillId="7" borderId="41" xfId="44" applyNumberFormat="1" applyFont="1" applyFill="1" applyBorder="1" applyAlignment="1" applyProtection="1">
      <alignment horizontal="center" vertical="center" wrapText="1"/>
    </xf>
    <xf numFmtId="0" fontId="5" fillId="8" borderId="39" xfId="44" applyFont="1" applyFill="1" applyBorder="1" applyAlignment="1" applyProtection="1">
      <alignment horizontal="center" wrapText="1"/>
    </xf>
    <xf numFmtId="0" fontId="5" fillId="8" borderId="22" xfId="44" applyFont="1" applyFill="1" applyBorder="1" applyAlignment="1" applyProtection="1">
      <alignment horizontal="center" vertical="center" wrapText="1"/>
    </xf>
    <xf numFmtId="0" fontId="0" fillId="8" borderId="0" xfId="44" applyFont="1" applyFill="1" applyBorder="1" applyAlignment="1" applyProtection="1">
      <alignment horizontal="right" vertical="center" wrapText="1" indent="1"/>
    </xf>
    <xf numFmtId="49" fontId="5" fillId="0" borderId="0" xfId="90">
      <alignment vertical="top"/>
    </xf>
    <xf numFmtId="49" fontId="44" fillId="0" borderId="0" xfId="91" applyFill="1" applyProtection="1">
      <alignment vertical="top"/>
    </xf>
    <xf numFmtId="14" fontId="5" fillId="8" borderId="0" xfId="44" applyNumberFormat="1" applyFont="1" applyFill="1" applyBorder="1" applyAlignment="1" applyProtection="1">
      <alignment horizontal="center" vertical="center" wrapText="1"/>
    </xf>
    <xf numFmtId="0" fontId="0" fillId="8" borderId="0" xfId="44" applyNumberFormat="1" applyFont="1" applyFill="1" applyBorder="1" applyAlignment="1" applyProtection="1">
      <alignment horizontal="right" vertical="center" wrapText="1" indent="1"/>
    </xf>
    <xf numFmtId="49" fontId="5" fillId="7" borderId="5" xfId="44" applyNumberFormat="1" applyFont="1" applyFill="1" applyBorder="1" applyAlignment="1" applyProtection="1">
      <alignment horizontal="center" vertical="center" wrapText="1"/>
    </xf>
    <xf numFmtId="0" fontId="37" fillId="0" borderId="4" xfId="47" applyFont="1" applyBorder="1" applyAlignment="1">
      <alignment horizontal="center" vertical="center"/>
    </xf>
    <xf numFmtId="166" fontId="5" fillId="0" borderId="6" xfId="39" applyNumberFormat="1" applyFont="1" applyFill="1" applyBorder="1" applyAlignment="1" applyProtection="1">
      <alignment horizontal="right" vertical="center" wrapText="1"/>
    </xf>
    <xf numFmtId="166" fontId="5" fillId="0" borderId="6" xfId="39" applyNumberFormat="1" applyFont="1" applyFill="1" applyBorder="1" applyAlignment="1" applyProtection="1">
      <alignment horizontal="right" vertical="center"/>
    </xf>
    <xf numFmtId="0" fontId="5" fillId="0" borderId="0" xfId="39" applyFont="1" applyAlignment="1" applyProtection="1">
      <alignment horizontal="right"/>
    </xf>
    <xf numFmtId="0" fontId="7" fillId="12" borderId="42" xfId="39" applyFont="1" applyFill="1" applyBorder="1" applyAlignment="1" applyProtection="1">
      <alignment horizontal="center" vertical="center" wrapText="1"/>
    </xf>
    <xf numFmtId="0" fontId="7" fillId="12" borderId="42" xfId="39" applyFont="1" applyFill="1" applyBorder="1" applyAlignment="1" applyProtection="1">
      <alignment horizontal="center"/>
    </xf>
    <xf numFmtId="0" fontId="7" fillId="12" borderId="42" xfId="45" applyFont="1" applyFill="1" applyBorder="1" applyAlignment="1" applyProtection="1">
      <alignment horizontal="center" vertical="center" wrapText="1"/>
    </xf>
    <xf numFmtId="0" fontId="5" fillId="12" borderId="44" xfId="39" applyFont="1" applyFill="1" applyBorder="1" applyProtection="1"/>
    <xf numFmtId="0" fontId="5" fillId="12" borderId="45" xfId="39" applyFont="1" applyFill="1" applyBorder="1" applyAlignment="1" applyProtection="1">
      <alignment horizontal="center" vertical="center" wrapText="1"/>
    </xf>
    <xf numFmtId="166" fontId="5" fillId="12" borderId="45" xfId="39" applyNumberFormat="1" applyFont="1" applyFill="1" applyBorder="1" applyAlignment="1" applyProtection="1">
      <alignment horizontal="right" vertical="center" wrapText="1"/>
    </xf>
    <xf numFmtId="166" fontId="5" fillId="12" borderId="46" xfId="39" applyNumberFormat="1" applyFont="1" applyFill="1" applyBorder="1" applyAlignment="1" applyProtection="1">
      <alignment horizontal="right" vertical="center" wrapText="1"/>
    </xf>
    <xf numFmtId="0" fontId="0" fillId="12" borderId="43" xfId="39" applyFont="1" applyFill="1" applyBorder="1" applyAlignment="1" applyProtection="1">
      <alignment horizontal="left" vertical="center"/>
    </xf>
    <xf numFmtId="49" fontId="5" fillId="2" borderId="21" xfId="39" applyNumberFormat="1" applyFont="1" applyFill="1" applyBorder="1" applyAlignment="1" applyProtection="1">
      <alignment horizontal="left" vertical="center" wrapText="1"/>
      <protection locked="0"/>
    </xf>
    <xf numFmtId="0" fontId="7" fillId="0" borderId="0" xfId="39" applyFont="1" applyBorder="1" applyAlignment="1" applyProtection="1">
      <alignment horizontal="center" vertical="center" wrapText="1"/>
    </xf>
    <xf numFmtId="0" fontId="7" fillId="0" borderId="0" xfId="39" applyFont="1" applyBorder="1" applyProtection="1"/>
    <xf numFmtId="0" fontId="7" fillId="0" borderId="39" xfId="39" applyFont="1" applyFill="1" applyBorder="1" applyAlignment="1" applyProtection="1">
      <alignment horizontal="center"/>
    </xf>
    <xf numFmtId="0" fontId="31" fillId="0" borderId="0" xfId="39" applyFont="1" applyBorder="1" applyProtection="1"/>
    <xf numFmtId="0" fontId="49" fillId="8" borderId="39" xfId="39" applyFont="1" applyFill="1" applyBorder="1" applyAlignment="1" applyProtection="1">
      <alignment horizontal="center" vertical="center" wrapText="1"/>
    </xf>
    <xf numFmtId="0" fontId="0" fillId="12" borderId="41" xfId="39" applyFont="1" applyFill="1" applyBorder="1" applyAlignment="1" applyProtection="1">
      <alignment horizontal="left" vertical="center"/>
    </xf>
    <xf numFmtId="0" fontId="5" fillId="12" borderId="39" xfId="39" applyFont="1" applyFill="1" applyBorder="1" applyAlignment="1" applyProtection="1">
      <alignment horizontal="center" vertical="center" wrapText="1"/>
    </xf>
    <xf numFmtId="166" fontId="5" fillId="12" borderId="39" xfId="39" applyNumberFormat="1" applyFont="1" applyFill="1" applyBorder="1" applyAlignment="1" applyProtection="1">
      <alignment horizontal="right" vertical="center" wrapText="1"/>
    </xf>
    <xf numFmtId="0" fontId="5" fillId="0" borderId="41" xfId="39" applyFont="1" applyBorder="1" applyAlignment="1" applyProtection="1">
      <alignment horizontal="center" vertical="center" wrapText="1"/>
    </xf>
    <xf numFmtId="166" fontId="5" fillId="7" borderId="41" xfId="39" applyNumberFormat="1" applyFont="1" applyFill="1" applyBorder="1" applyAlignment="1" applyProtection="1">
      <alignment horizontal="right" vertical="center" wrapText="1"/>
    </xf>
    <xf numFmtId="166" fontId="5" fillId="7" borderId="41" xfId="39" applyNumberFormat="1" applyFont="1" applyFill="1" applyBorder="1" applyAlignment="1" applyProtection="1">
      <alignment horizontal="right" vertical="center"/>
    </xf>
    <xf numFmtId="0" fontId="0" fillId="0" borderId="41" xfId="39" applyFont="1" applyFill="1" applyBorder="1" applyAlignment="1" applyProtection="1">
      <alignment horizontal="left" vertical="center" wrapText="1" indent="1"/>
    </xf>
    <xf numFmtId="0" fontId="5" fillId="12" borderId="39" xfId="39" applyFont="1" applyFill="1" applyBorder="1" applyProtection="1"/>
    <xf numFmtId="49" fontId="7" fillId="0" borderId="0" xfId="0" applyFont="1" applyFill="1" applyBorder="1" applyAlignment="1" applyProtection="1">
      <alignment horizontal="left" vertical="center"/>
    </xf>
    <xf numFmtId="0" fontId="7" fillId="0" borderId="39" xfId="39" applyFont="1" applyBorder="1" applyAlignment="1" applyProtection="1">
      <alignment vertical="center" wrapText="1"/>
    </xf>
    <xf numFmtId="166" fontId="5" fillId="12" borderId="41" xfId="39" applyNumberFormat="1" applyFont="1" applyFill="1" applyBorder="1" applyAlignment="1" applyProtection="1">
      <alignment horizontal="right" vertical="center" wrapText="1"/>
    </xf>
    <xf numFmtId="49" fontId="5" fillId="0" borderId="41" xfId="39" applyNumberFormat="1" applyFont="1" applyFill="1" applyBorder="1" applyAlignment="1" applyProtection="1">
      <alignment horizontal="left" vertical="center" wrapText="1"/>
    </xf>
    <xf numFmtId="0" fontId="5" fillId="0" borderId="22" xfId="39" applyFont="1" applyFill="1" applyBorder="1" applyProtection="1"/>
    <xf numFmtId="0" fontId="5" fillId="0" borderId="22" xfId="39" applyFont="1" applyBorder="1" applyProtection="1"/>
    <xf numFmtId="0" fontId="28" fillId="0" borderId="22" xfId="39" applyFont="1" applyBorder="1" applyProtection="1"/>
    <xf numFmtId="0" fontId="7" fillId="0" borderId="39" xfId="39" applyFont="1" applyBorder="1" applyAlignment="1" applyProtection="1">
      <alignment horizontal="left" vertical="center" wrapText="1"/>
    </xf>
    <xf numFmtId="0" fontId="5" fillId="0" borderId="39" xfId="39" applyFont="1" applyBorder="1" applyProtection="1"/>
    <xf numFmtId="0" fontId="5" fillId="0" borderId="41" xfId="45" applyFont="1" applyFill="1" applyBorder="1" applyAlignment="1" applyProtection="1">
      <alignment horizontal="center" vertical="center" wrapText="1"/>
    </xf>
    <xf numFmtId="0" fontId="10" fillId="0" borderId="0" xfId="39" applyFont="1" applyFill="1" applyAlignment="1" applyProtection="1">
      <alignment horizontal="left"/>
    </xf>
    <xf numFmtId="0" fontId="31" fillId="0" borderId="0" xfId="39" applyFont="1" applyFill="1" applyProtection="1"/>
    <xf numFmtId="0" fontId="0" fillId="0" borderId="0" xfId="39" applyFont="1" applyFill="1" applyBorder="1" applyAlignment="1" applyProtection="1">
      <alignment horizontal="left" vertical="center"/>
    </xf>
    <xf numFmtId="0" fontId="5" fillId="0" borderId="0" xfId="39" applyFont="1" applyFill="1" applyBorder="1" applyAlignment="1" applyProtection="1">
      <alignment horizontal="center" vertical="center" wrapText="1"/>
    </xf>
    <xf numFmtId="166" fontId="5" fillId="0" borderId="0" xfId="39" applyNumberFormat="1" applyFont="1" applyFill="1" applyBorder="1" applyAlignment="1" applyProtection="1">
      <alignment horizontal="right" vertical="center" wrapText="1"/>
    </xf>
    <xf numFmtId="0" fontId="5" fillId="0" borderId="0" xfId="39" applyFont="1" applyFill="1" applyProtection="1"/>
    <xf numFmtId="22" fontId="5" fillId="0" borderId="0" xfId="42" applyNumberFormat="1" applyFont="1" applyAlignment="1" applyProtection="1">
      <alignment horizontal="left" vertical="center" wrapText="1"/>
    </xf>
    <xf numFmtId="49" fontId="0" fillId="0" borderId="6" xfId="39" applyNumberFormat="1" applyFont="1" applyFill="1" applyBorder="1" applyAlignment="1" applyProtection="1">
      <alignment horizontal="center" vertical="center" wrapText="1"/>
    </xf>
    <xf numFmtId="0" fontId="28" fillId="0" borderId="0" xfId="39" applyFont="1" applyFill="1" applyProtection="1"/>
    <xf numFmtId="0" fontId="7" fillId="0" borderId="8" xfId="39" applyFont="1" applyFill="1" applyBorder="1" applyAlignment="1" applyProtection="1">
      <alignment horizontal="center" vertical="center"/>
    </xf>
    <xf numFmtId="166" fontId="7" fillId="0" borderId="8" xfId="39" applyNumberFormat="1" applyFont="1" applyFill="1" applyBorder="1" applyAlignment="1" applyProtection="1">
      <alignment horizontal="right" vertical="center"/>
    </xf>
    <xf numFmtId="0" fontId="0" fillId="0" borderId="8" xfId="39" applyFont="1" applyFill="1" applyBorder="1" applyAlignment="1" applyProtection="1">
      <alignment horizontal="center" vertical="center"/>
    </xf>
    <xf numFmtId="166" fontId="5" fillId="0" borderId="8" xfId="39" applyNumberFormat="1" applyFont="1" applyFill="1" applyBorder="1" applyAlignment="1" applyProtection="1">
      <alignment horizontal="right" vertical="center"/>
    </xf>
    <xf numFmtId="49" fontId="0" fillId="2" borderId="41" xfId="44" applyNumberFormat="1" applyFont="1" applyFill="1" applyBorder="1" applyAlignment="1" applyProtection="1">
      <alignment horizontal="center" vertical="center" wrapText="1"/>
      <protection locked="0"/>
    </xf>
    <xf numFmtId="49" fontId="0" fillId="9" borderId="41" xfId="44" applyNumberFormat="1" applyFont="1" applyFill="1" applyBorder="1" applyAlignment="1" applyProtection="1">
      <alignment horizontal="center" vertical="center" wrapText="1"/>
      <protection locked="0"/>
    </xf>
    <xf numFmtId="49" fontId="0" fillId="9" borderId="40" xfId="44" applyNumberFormat="1" applyFont="1" applyFill="1" applyBorder="1" applyAlignment="1" applyProtection="1">
      <alignment horizontal="center" vertical="center" wrapText="1"/>
      <protection locked="0"/>
    </xf>
    <xf numFmtId="49" fontId="0" fillId="2" borderId="6" xfId="39" applyNumberFormat="1" applyFont="1" applyFill="1" applyBorder="1" applyAlignment="1" applyProtection="1">
      <alignment horizontal="left" vertical="center" wrapText="1"/>
      <protection locked="0"/>
    </xf>
    <xf numFmtId="49" fontId="40" fillId="0" borderId="0" xfId="0" applyFont="1" applyFill="1" applyBorder="1" applyAlignment="1" applyProtection="1">
      <alignment horizontal="left" vertical="center" wrapText="1"/>
    </xf>
    <xf numFmtId="49" fontId="0" fillId="0" borderId="0" xfId="0" applyFill="1" applyBorder="1" applyAlignment="1" applyProtection="1">
      <alignment horizontal="right" vertical="center" indent="1"/>
    </xf>
    <xf numFmtId="49" fontId="40" fillId="0" borderId="0" xfId="37" applyFont="1" applyFill="1" applyBorder="1" applyAlignment="1" applyProtection="1">
      <alignment horizontal="left" wrapText="1"/>
    </xf>
    <xf numFmtId="49" fontId="40" fillId="0" borderId="0" xfId="37" applyFont="1" applyFill="1" applyBorder="1" applyAlignment="1" applyProtection="1">
      <alignment horizontal="justify" vertical="justify" wrapText="1"/>
    </xf>
    <xf numFmtId="49" fontId="0" fillId="0" borderId="0" xfId="0" applyFill="1" applyBorder="1" applyAlignment="1" applyProtection="1">
      <alignment horizontal="right" vertical="top" indent="1"/>
    </xf>
    <xf numFmtId="0" fontId="46" fillId="0" borderId="0" xfId="31" applyFont="1" applyAlignment="1" applyProtection="1">
      <alignment horizontal="left" vertical="center"/>
    </xf>
    <xf numFmtId="49" fontId="37" fillId="0" borderId="0" xfId="16" applyNumberFormat="1" applyFont="1" applyFill="1" applyBorder="1" applyAlignment="1" applyProtection="1">
      <alignment horizontal="left" vertical="center" wrapText="1" indent="1"/>
    </xf>
    <xf numFmtId="49" fontId="37" fillId="0" borderId="0" xfId="16" applyNumberFormat="1" applyFill="1" applyBorder="1" applyAlignment="1" applyProtection="1">
      <alignment horizontal="left" vertical="center" wrapText="1" indent="1"/>
    </xf>
    <xf numFmtId="49" fontId="37" fillId="0" borderId="0" xfId="0" applyFont="1" applyFill="1" applyBorder="1" applyAlignment="1" applyProtection="1">
      <alignment horizontal="left" vertical="top" wrapText="1" indent="2"/>
    </xf>
    <xf numFmtId="0" fontId="37" fillId="0" borderId="0" xfId="23" applyFont="1" applyFill="1" applyBorder="1" applyAlignment="1" applyProtection="1">
      <alignment horizontal="left" vertical="top" wrapText="1"/>
    </xf>
    <xf numFmtId="0" fontId="44" fillId="0" borderId="0" xfId="37" applyNumberFormat="1" applyFont="1" applyFill="1" applyBorder="1" applyAlignment="1" applyProtection="1">
      <alignment vertical="center" wrapText="1"/>
    </xf>
    <xf numFmtId="49" fontId="45" fillId="0" borderId="0" xfId="33" applyNumberFormat="1" applyFont="1" applyFill="1" applyBorder="1" applyAlignment="1" applyProtection="1">
      <alignment horizontal="left" vertical="center" wrapText="1"/>
    </xf>
    <xf numFmtId="0" fontId="17" fillId="0" borderId="0" xfId="37" applyNumberFormat="1" applyFont="1" applyFill="1" applyAlignment="1" applyProtection="1">
      <alignment horizontal="left" vertical="center" wrapText="1"/>
    </xf>
    <xf numFmtId="0" fontId="37" fillId="0" borderId="0" xfId="37" applyNumberFormat="1" applyFont="1" applyFill="1" applyAlignment="1" applyProtection="1">
      <alignment horizontal="left" vertical="center"/>
    </xf>
    <xf numFmtId="0" fontId="37" fillId="12" borderId="23" xfId="29" applyNumberFormat="1" applyFont="1" applyFill="1" applyBorder="1" applyAlignment="1">
      <alignment horizontal="center" vertical="center" wrapText="1"/>
    </xf>
    <xf numFmtId="0" fontId="37" fillId="12" borderId="24" xfId="29" applyNumberFormat="1" applyFont="1" applyFill="1" applyBorder="1" applyAlignment="1">
      <alignment horizontal="center" vertical="center" wrapText="1"/>
    </xf>
    <xf numFmtId="0" fontId="37" fillId="12" borderId="25" xfId="29" applyNumberFormat="1" applyFont="1" applyFill="1" applyBorder="1" applyAlignment="1">
      <alignment horizontal="center" vertical="center" wrapText="1"/>
    </xf>
    <xf numFmtId="0" fontId="40" fillId="0" borderId="0" xfId="37" applyNumberFormat="1" applyFont="1" applyFill="1" applyBorder="1" applyAlignment="1" applyProtection="1">
      <alignment horizontal="justify" vertical="top" wrapText="1"/>
    </xf>
    <xf numFmtId="49" fontId="40" fillId="8" borderId="22" xfId="37" applyFont="1" applyFill="1" applyBorder="1" applyAlignment="1">
      <alignment vertical="center" wrapText="1"/>
    </xf>
    <xf numFmtId="49" fontId="40" fillId="8" borderId="0" xfId="37" applyFont="1" applyFill="1" applyBorder="1" applyAlignment="1">
      <alignment vertical="center" wrapText="1"/>
    </xf>
    <xf numFmtId="49" fontId="40" fillId="8" borderId="22" xfId="37" applyFont="1" applyFill="1" applyBorder="1" applyAlignment="1">
      <alignment horizontal="left" vertical="center" wrapText="1"/>
    </xf>
    <xf numFmtId="49" fontId="40" fillId="8" borderId="0" xfId="37" applyFont="1" applyFill="1" applyBorder="1" applyAlignment="1">
      <alignment horizontal="left" vertical="center" wrapText="1"/>
    </xf>
    <xf numFmtId="0" fontId="40" fillId="0" borderId="0" xfId="37" applyNumberFormat="1" applyFont="1" applyFill="1" applyBorder="1" applyAlignment="1" applyProtection="1">
      <alignment horizontal="justify" vertical="center" wrapText="1"/>
    </xf>
    <xf numFmtId="49" fontId="0" fillId="0" borderId="0" xfId="0" applyBorder="1" applyAlignment="1">
      <alignment vertical="center"/>
    </xf>
    <xf numFmtId="0" fontId="37" fillId="0" borderId="39" xfId="47" applyFont="1" applyBorder="1" applyAlignment="1">
      <alignment horizontal="center" vertical="center" wrapText="1"/>
    </xf>
    <xf numFmtId="0" fontId="5" fillId="0" borderId="26" xfId="39" applyFont="1" applyFill="1" applyBorder="1" applyAlignment="1" applyProtection="1">
      <alignment horizontal="center" wrapText="1"/>
    </xf>
    <xf numFmtId="0" fontId="37" fillId="0" borderId="27" xfId="39" applyFont="1" applyFill="1" applyBorder="1" applyAlignment="1" applyProtection="1">
      <alignment horizontal="center" vertical="center" wrapText="1"/>
    </xf>
    <xf numFmtId="0" fontId="7" fillId="0" borderId="0" xfId="39" applyFont="1" applyAlignment="1" applyProtection="1">
      <alignment horizontal="left" vertical="center" wrapText="1"/>
    </xf>
    <xf numFmtId="0" fontId="5" fillId="0" borderId="0" xfId="39" applyFont="1" applyAlignment="1" applyProtection="1">
      <alignment horizontal="left" vertical="center" wrapText="1"/>
    </xf>
    <xf numFmtId="0" fontId="5" fillId="0" borderId="0" xfId="39" applyFont="1" applyBorder="1" applyAlignment="1" applyProtection="1">
      <alignment horizontal="left" vertical="center" wrapText="1"/>
    </xf>
    <xf numFmtId="0" fontId="37" fillId="0" borderId="39" xfId="39" applyFont="1" applyFill="1" applyBorder="1" applyAlignment="1" applyProtection="1">
      <alignment horizontal="center" vertical="center" wrapText="1"/>
    </xf>
    <xf numFmtId="0" fontId="5" fillId="0" borderId="41" xfId="39" applyFont="1" applyFill="1" applyBorder="1" applyAlignment="1" applyProtection="1">
      <alignment horizontal="center" vertical="center" wrapText="1"/>
    </xf>
    <xf numFmtId="0" fontId="5" fillId="0" borderId="41" xfId="39" applyFont="1" applyFill="1" applyBorder="1" applyAlignment="1" applyProtection="1">
      <alignment horizontal="center" vertical="center"/>
    </xf>
    <xf numFmtId="0" fontId="5" fillId="0" borderId="41" xfId="45" applyFont="1" applyFill="1" applyBorder="1" applyAlignment="1" applyProtection="1">
      <alignment horizontal="center" vertical="center" wrapText="1"/>
    </xf>
    <xf numFmtId="0" fontId="0" fillId="0" borderId="41" xfId="39" applyFont="1" applyFill="1" applyBorder="1" applyAlignment="1" applyProtection="1">
      <alignment horizontal="center"/>
    </xf>
    <xf numFmtId="0" fontId="5" fillId="0" borderId="39" xfId="39" applyFont="1" applyFill="1" applyBorder="1" applyAlignment="1" applyProtection="1">
      <alignment horizontal="center"/>
    </xf>
    <xf numFmtId="0" fontId="5" fillId="2" borderId="6" xfId="40" applyNumberFormat="1" applyFont="1" applyFill="1" applyBorder="1" applyAlignment="1" applyProtection="1">
      <alignment horizontal="center" vertical="center" wrapText="1"/>
      <protection locked="0"/>
    </xf>
    <xf numFmtId="0" fontId="0" fillId="0" borderId="6" xfId="40" applyFont="1" applyFill="1" applyBorder="1" applyAlignment="1">
      <alignment horizontal="center" vertical="center" wrapText="1"/>
    </xf>
    <xf numFmtId="0" fontId="5" fillId="0" borderId="6" xfId="40" applyFont="1" applyFill="1" applyBorder="1" applyAlignment="1">
      <alignment horizontal="center" vertical="center" wrapText="1"/>
    </xf>
    <xf numFmtId="0" fontId="5" fillId="0" borderId="27" xfId="39" applyFont="1" applyFill="1" applyBorder="1" applyAlignment="1" applyProtection="1">
      <alignment horizontal="center" vertical="center" wrapText="1"/>
    </xf>
    <xf numFmtId="0" fontId="5" fillId="0" borderId="6" xfId="0" applyNumberFormat="1" applyFont="1" applyBorder="1" applyAlignment="1">
      <alignment horizontal="center" vertical="center" wrapText="1"/>
    </xf>
    <xf numFmtId="0" fontId="5" fillId="0" borderId="6" xfId="40" applyFont="1" applyFill="1" applyBorder="1" applyAlignment="1">
      <alignment horizontal="center" vertical="center" wrapText="1" shrinkToFit="1"/>
    </xf>
    <xf numFmtId="0" fontId="7" fillId="12" borderId="10" xfId="46" applyNumberFormat="1" applyFont="1" applyFill="1" applyBorder="1" applyAlignment="1" applyProtection="1">
      <alignment horizontal="center" vertical="center"/>
    </xf>
    <xf numFmtId="0" fontId="7" fillId="12" borderId="21" xfId="46" applyNumberFormat="1" applyFont="1" applyFill="1" applyBorder="1" applyAlignment="1" applyProtection="1">
      <alignment horizontal="center" vertical="center"/>
    </xf>
    <xf numFmtId="0" fontId="7" fillId="12" borderId="28" xfId="46" applyNumberFormat="1" applyFont="1" applyFill="1" applyBorder="1" applyAlignment="1" applyProtection="1">
      <alignment horizontal="center" vertical="center"/>
    </xf>
    <xf numFmtId="0" fontId="7" fillId="12" borderId="29" xfId="46" applyNumberFormat="1" applyFont="1" applyFill="1" applyBorder="1" applyAlignment="1" applyProtection="1">
      <alignment horizontal="center" vertical="center"/>
    </xf>
    <xf numFmtId="49" fontId="66" fillId="0" borderId="47" xfId="34" applyNumberFormat="1" applyFont="1" applyBorder="1" applyAlignment="1" applyProtection="1">
      <alignment horizontal="center" vertical="center" wrapText="1"/>
    </xf>
    <xf numFmtId="49" fontId="11" fillId="0" borderId="47" xfId="34" applyNumberFormat="1" applyFont="1" applyBorder="1" applyAlignment="1" applyProtection="1">
      <alignment horizontal="center" vertical="center" wrapText="1"/>
    </xf>
    <xf numFmtId="1" fontId="5" fillId="0" borderId="9" xfId="34" applyNumberFormat="1" applyFont="1" applyBorder="1" applyAlignment="1" applyProtection="1">
      <alignment horizontal="center" vertical="center"/>
    </xf>
    <xf numFmtId="1" fontId="5" fillId="0" borderId="8" xfId="34" applyNumberFormat="1" applyFont="1" applyBorder="1" applyAlignment="1" applyProtection="1">
      <alignment horizontal="center" vertical="center"/>
    </xf>
    <xf numFmtId="49" fontId="0" fillId="9" borderId="48" xfId="46" applyNumberFormat="1" applyFont="1" applyFill="1" applyBorder="1" applyAlignment="1" applyProtection="1">
      <alignment horizontal="left" vertical="center" wrapText="1"/>
      <protection locked="0"/>
    </xf>
    <xf numFmtId="49" fontId="5" fillId="9" borderId="49" xfId="46" applyNumberFormat="1" applyFont="1" applyFill="1" applyBorder="1" applyAlignment="1" applyProtection="1">
      <alignment horizontal="left" vertical="center" wrapText="1"/>
      <protection locked="0"/>
    </xf>
    <xf numFmtId="0" fontId="11" fillId="0" borderId="0" xfId="34" applyNumberFormat="1" applyFont="1" applyFill="1" applyBorder="1" applyAlignment="1" applyProtection="1">
      <alignment horizontal="center" vertical="center"/>
    </xf>
    <xf numFmtId="0" fontId="5" fillId="0" borderId="6" xfId="39" applyFont="1" applyFill="1" applyBorder="1" applyAlignment="1" applyProtection="1">
      <alignment horizontal="center" vertical="center" wrapText="1"/>
    </xf>
    <xf numFmtId="49" fontId="11" fillId="0" borderId="0" xfId="34" applyNumberFormat="1" applyFont="1" applyBorder="1" applyAlignment="1" applyProtection="1">
      <alignment horizontal="center" vertical="center"/>
    </xf>
    <xf numFmtId="0" fontId="5" fillId="0" borderId="8" xfId="34" applyNumberFormat="1" applyFont="1" applyBorder="1" applyAlignment="1" applyProtection="1">
      <alignment horizontal="center" vertical="center"/>
    </xf>
    <xf numFmtId="49" fontId="5" fillId="0" borderId="48" xfId="46" applyNumberFormat="1" applyFont="1" applyFill="1" applyBorder="1" applyAlignment="1" applyProtection="1">
      <alignment horizontal="left" vertical="center" wrapText="1"/>
    </xf>
    <xf numFmtId="0" fontId="5" fillId="0" borderId="49" xfId="46" applyNumberFormat="1" applyFont="1" applyFill="1" applyBorder="1" applyAlignment="1" applyProtection="1">
      <alignment horizontal="left" vertical="center" wrapText="1"/>
    </xf>
    <xf numFmtId="0" fontId="37" fillId="0" borderId="4" xfId="47" applyFont="1" applyBorder="1" applyAlignment="1">
      <alignment horizontal="center" vertical="center"/>
    </xf>
    <xf numFmtId="0" fontId="5" fillId="0" borderId="9" xfId="34" applyNumberFormat="1" applyFont="1" applyBorder="1" applyAlignment="1" applyProtection="1">
      <alignment horizontal="center" vertical="center"/>
    </xf>
    <xf numFmtId="0" fontId="5" fillId="0" borderId="9" xfId="46" applyNumberFormat="1" applyFont="1" applyFill="1" applyBorder="1" applyAlignment="1" applyProtection="1">
      <alignment horizontal="left" vertical="center" wrapText="1"/>
    </xf>
    <xf numFmtId="0" fontId="5" fillId="0" borderId="8" xfId="46" applyNumberFormat="1" applyFont="1" applyFill="1" applyBorder="1" applyAlignment="1" applyProtection="1">
      <alignment horizontal="left" vertical="center" wrapText="1"/>
    </xf>
    <xf numFmtId="49" fontId="5" fillId="9" borderId="9" xfId="46" applyNumberFormat="1" applyFont="1" applyFill="1" applyBorder="1" applyAlignment="1" applyProtection="1">
      <alignment horizontal="left" vertical="center" wrapText="1"/>
      <protection locked="0"/>
    </xf>
    <xf numFmtId="49" fontId="5" fillId="9" borderId="8" xfId="46" applyNumberFormat="1" applyFont="1" applyFill="1" applyBorder="1" applyAlignment="1" applyProtection="1">
      <alignment horizontal="left" vertical="center" wrapText="1"/>
      <protection locked="0"/>
    </xf>
  </cellXfs>
  <cellStyles count="100">
    <cellStyle name=" 1" xfId="1"/>
    <cellStyle name=" 1 2" xfId="2"/>
    <cellStyle name=" 1_Stage1" xfId="3"/>
    <cellStyle name="_Model_RAB Мой_PR.PROG.WARM.NOTCOMBI.2012.2.16_v1.4(04.04.11) " xfId="4"/>
    <cellStyle name="_Model_RAB Мой_Книга2_PR.PROG.WARM.NOTCOMBI.2012.2.16_v1.4(04.04.11) " xfId="5"/>
    <cellStyle name="_Model_RAB_MRSK_svod_PR.PROG.WARM.NOTCOMBI.2012.2.16_v1.4(04.04.11) " xfId="6"/>
    <cellStyle name="_Model_RAB_MRSK_svod_Книга2_PR.PROG.WARM.NOTCOMBI.2012.2.16_v1.4(04.04.11) " xfId="7"/>
    <cellStyle name="_МОДЕЛЬ_1 (2)_PR.PROG.WARM.NOTCOMBI.2012.2.16_v1.4(04.04.11) " xfId="8"/>
    <cellStyle name="_МОДЕЛЬ_1 (2)_Книга2_PR.PROG.WARM.NOTCOMBI.2012.2.16_v1.4(04.04.11) " xfId="9"/>
    <cellStyle name="_пр 5 тариф RAB_PR.PROG.WARM.NOTCOMBI.2012.2.16_v1.4(04.04.11) " xfId="10"/>
    <cellStyle name="_пр 5 тариф RAB_Книга2_PR.PROG.WARM.NOTCOMBI.2012.2.16_v1.4(04.04.11) " xfId="11"/>
    <cellStyle name="_Расчет RAB_22072008_PR.PROG.WARM.NOTCOMBI.2012.2.16_v1.4(04.04.11) " xfId="12"/>
    <cellStyle name="_Расчет RAB_22072008_Книга2_PR.PROG.WARM.NOTCOMBI.2012.2.16_v1.4(04.04.11) " xfId="13"/>
    <cellStyle name="_Расчет RAB_Лен и МОЭСК_с 2010 года_14.04.2009_со сглаж_version 3.0_без ФСК_PR.PROG.WARM.NOTCOMBI.2012.2.16_v1.4(04.04.11) " xfId="14"/>
    <cellStyle name="_Расчет RAB_Лен и МОЭСК_с 2010 года_14.04.2009_со сглаж_version 3.0_без ФСК_Книга2_PR.PROG.WARM.NOTCOMBI.2012.2.16_v1.4(04.04.11) " xfId="15"/>
    <cellStyle name="_РИТ КЭС " xfId="97"/>
    <cellStyle name="_Факт  годовая 2007 " xfId="98"/>
    <cellStyle name="20% — акцент1" xfId="66" builtinId="30" hidden="1"/>
    <cellStyle name="20% — акцент2" xfId="70" builtinId="34" hidden="1"/>
    <cellStyle name="20% — акцент3" xfId="74" builtinId="38" hidden="1"/>
    <cellStyle name="20% — акцент4" xfId="78" builtinId="42" hidden="1"/>
    <cellStyle name="20% — акцент5" xfId="82" builtinId="46" hidden="1"/>
    <cellStyle name="20% — акцент6" xfId="86" builtinId="50" hidden="1"/>
    <cellStyle name="40% — акцент1" xfId="67" builtinId="31" hidden="1"/>
    <cellStyle name="40% — акцент2" xfId="71" builtinId="35" hidden="1"/>
    <cellStyle name="40% — акцент3" xfId="75" builtinId="39" hidden="1"/>
    <cellStyle name="40% — акцент4" xfId="79" builtinId="43" hidden="1"/>
    <cellStyle name="40% — акцент5" xfId="83" builtinId="47" hidden="1"/>
    <cellStyle name="40% — акцент6" xfId="87" builtinId="51" hidden="1"/>
    <cellStyle name="60% — акцент1" xfId="68" builtinId="32" hidden="1"/>
    <cellStyle name="60% — акцент2" xfId="72" builtinId="36" hidden="1"/>
    <cellStyle name="60% — акцент3" xfId="76" builtinId="40" hidden="1"/>
    <cellStyle name="60% — акцент4" xfId="80" builtinId="44" hidden="1"/>
    <cellStyle name="60% — акцент5" xfId="84" builtinId="48" hidden="1"/>
    <cellStyle name="60% — акцент6" xfId="88" builtinId="52" hidden="1"/>
    <cellStyle name="Cells 2" xfId="16"/>
    <cellStyle name="Comma [0]" xfId="99"/>
    <cellStyle name="Currency [0]" xfId="17"/>
    <cellStyle name="currency1" xfId="18"/>
    <cellStyle name="Currency2" xfId="19"/>
    <cellStyle name="currency3" xfId="20"/>
    <cellStyle name="currency4" xfId="21"/>
    <cellStyle name="Followed Hyperlink" xfId="22"/>
    <cellStyle name="Header 3" xfId="23"/>
    <cellStyle name="Hyperlink" xfId="24"/>
    <cellStyle name="normal" xfId="25"/>
    <cellStyle name="Normal1" xfId="26"/>
    <cellStyle name="Normal2" xfId="27"/>
    <cellStyle name="Percent1" xfId="28"/>
    <cellStyle name="Title 4" xfId="29"/>
    <cellStyle name="Акцент1" xfId="65" builtinId="29" hidden="1"/>
    <cellStyle name="Акцент2" xfId="69" builtinId="33" hidden="1"/>
    <cellStyle name="Акцент3" xfId="73" builtinId="37" hidden="1"/>
    <cellStyle name="Акцент4" xfId="77" builtinId="41" hidden="1"/>
    <cellStyle name="Акцент5" xfId="81" builtinId="45" hidden="1"/>
    <cellStyle name="Акцент6" xfId="85" builtinId="49" hidden="1"/>
    <cellStyle name="Ввод " xfId="30" builtinId="20" customBuiltin="1"/>
    <cellStyle name="Вывод" xfId="57" builtinId="21" hidden="1"/>
    <cellStyle name="Вычисление" xfId="58" builtinId="22" hidden="1"/>
    <cellStyle name="Гиперссылка" xfId="31" builtinId="8" customBuiltin="1"/>
    <cellStyle name="Гиперссылка 2 2" xfId="32"/>
    <cellStyle name="Гиперссылка 4" xfId="33"/>
    <cellStyle name="Гиперссылка_FORM3.1.2013(v2.0)" xfId="34"/>
    <cellStyle name="Денежный" xfId="94" builtinId="4" hidden="1"/>
    <cellStyle name="Денежный [0]" xfId="95" builtinId="7" hidden="1"/>
    <cellStyle name="Заголовок 1" xfId="50" builtinId="16" hidden="1"/>
    <cellStyle name="Заголовок 2" xfId="51" builtinId="17" hidden="1"/>
    <cellStyle name="Заголовок 3" xfId="52" builtinId="18" hidden="1"/>
    <cellStyle name="Заголовок 4" xfId="53" builtinId="19" hidden="1"/>
    <cellStyle name="Итог" xfId="64" builtinId="25" hidden="1"/>
    <cellStyle name="Контрольная ячейка" xfId="60" builtinId="23" hidden="1"/>
    <cellStyle name="Название" xfId="49" builtinId="15" hidden="1"/>
    <cellStyle name="Нейтральный" xfId="56" builtinId="28" hidden="1"/>
    <cellStyle name="Обычный" xfId="0" builtinId="0"/>
    <cellStyle name="Обычный 10" xfId="35"/>
    <cellStyle name="Обычный 2" xfId="36"/>
    <cellStyle name="Обычный 3 2" xfId="91"/>
    <cellStyle name="Обычный 3 3" xfId="37"/>
    <cellStyle name="Обычный_46EE(v6.1.1)" xfId="38"/>
    <cellStyle name="Обычный_FORM3.1" xfId="39"/>
    <cellStyle name="Обычный_FORM7" xfId="40"/>
    <cellStyle name="Обычный_INVEST.WARM.PLAN.4.78(v0.1)" xfId="41"/>
    <cellStyle name="Обычный_MINENERGO.340.PRIL79(v0.1)" xfId="42"/>
    <cellStyle name="Обычный_PASSPORT.TEPLO.PROIZV.2016(v1.0)" xfId="90"/>
    <cellStyle name="Обычный_PREDEL.JKH.2010(v1.3)" xfId="43"/>
    <cellStyle name="Обычный_SIMPLE_1_massive2" xfId="44"/>
    <cellStyle name="Обычный_ЖКУ_проект3" xfId="89"/>
    <cellStyle name="Обычный_Форма 4 Станция" xfId="45"/>
    <cellStyle name="Обычный_Форма3" xfId="46"/>
    <cellStyle name="Обычный_Шаблон по источникам для Модуля Реестр (2)" xfId="47"/>
    <cellStyle name="Обычный_эскиз паспорта_9" xfId="48"/>
    <cellStyle name="Плохой" xfId="55" builtinId="27" hidden="1"/>
    <cellStyle name="Пояснение" xfId="63" builtinId="53" hidden="1"/>
    <cellStyle name="Примечание" xfId="62" builtinId="10" hidden="1"/>
    <cellStyle name="Процентный" xfId="96" builtinId="5" hidden="1"/>
    <cellStyle name="Связанная ячейка" xfId="59" builtinId="24" hidden="1"/>
    <cellStyle name="Текст предупреждения" xfId="61" builtinId="11" hidden="1"/>
    <cellStyle name="Финансовый" xfId="92" builtinId="3" hidden="1"/>
    <cellStyle name="Финансовый [0]" xfId="93" builtinId="6" hidden="1"/>
    <cellStyle name="Хороший" xfId="54" builtinId="26" hidde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FFFFEB"/>
      <rgbColor rgb="000000FF"/>
      <rgbColor rgb="00FFFF00"/>
      <rgbColor rgb="00FF00FF"/>
      <rgbColor rgb="0000FFFF"/>
      <rgbColor rgb="00800000"/>
      <rgbColor rgb="00FF9966"/>
      <rgbColor rgb="00000080"/>
      <rgbColor rgb="00808000"/>
      <rgbColor rgb="00800080"/>
      <rgbColor rgb="00008080"/>
      <rgbColor rgb="00BCBCBC"/>
      <rgbColor rgb="00999999"/>
      <rgbColor rgb="009999FF"/>
      <rgbColor rgb="00993366"/>
      <rgbColor rgb="00FFFFCC"/>
      <rgbColor rgb="00CCFFFF"/>
      <rgbColor rgb="00660066"/>
      <rgbColor rgb="00FF8080"/>
      <rgbColor rgb="000066CC"/>
      <rgbColor rgb="00D3DBDB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E3FAFD"/>
      <rgbColor rgb="00D7EAD3"/>
      <rgbColor rgb="00FFFFC0"/>
      <rgbColor rgb="00B7E4FF"/>
      <rgbColor rgb="00FF99CC"/>
      <rgbColor rgb="00CC99FF"/>
      <rgbColor rgb="00FFCC99"/>
      <rgbColor rgb="003366FF"/>
      <rgbColor rgb="0033CCCC"/>
      <rgbColor rgb="00CCFF99"/>
      <rgbColor rgb="00FFCC00"/>
      <rgbColor rgb="00FF9900"/>
      <rgbColor rgb="00FF6600"/>
      <rgbColor rgb="00666699"/>
      <rgbColor rgb="00D9D9D9"/>
      <rgbColor rgb="00003366"/>
      <rgbColor rgb="00FF5050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4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5.png"/><Relationship Id="rId1" Type="http://schemas.openxmlformats.org/officeDocument/2006/relationships/image" Target="../media/image2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4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4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18</xdr:row>
      <xdr:rowOff>127634</xdr:rowOff>
    </xdr:from>
    <xdr:to>
      <xdr:col>3</xdr:col>
      <xdr:colOff>0</xdr:colOff>
      <xdr:row>18</xdr:row>
      <xdr:rowOff>591184</xdr:rowOff>
    </xdr:to>
    <xdr:grpSp>
      <xdr:nvGrpSpPr>
        <xdr:cNvPr id="165804" name="InstrBlock_8"/>
        <xdr:cNvGrpSpPr>
          <a:grpSpLocks/>
        </xdr:cNvGrpSpPr>
      </xdr:nvGrpSpPr>
      <xdr:grpSpPr bwMode="auto">
        <a:xfrm>
          <a:off x="219075" y="3832859"/>
          <a:ext cx="2066925" cy="463550"/>
          <a:chOff x="23" y="454"/>
          <a:chExt cx="217" cy="49"/>
        </a:xfrm>
      </xdr:grpSpPr>
      <xdr:sp macro="[0]!Instruction.BlockClick" textlink="">
        <xdr:nvSpPr>
          <xdr:cNvPr id="3" name="InstrBlock_8"/>
          <xdr:cNvSpPr txBox="1">
            <a:spLocks noChangeArrowheads="1"/>
          </xdr:cNvSpPr>
        </xdr:nvSpPr>
        <xdr:spPr bwMode="auto">
          <a:xfrm>
            <a:off x="23" y="454"/>
            <a:ext cx="217" cy="49"/>
          </a:xfrm>
          <a:prstGeom prst="rect">
            <a:avLst/>
          </a:prstGeom>
          <a:solidFill>
            <a:srgbClr val="F0F0F0"/>
          </a:solidFill>
          <a:ln w="9525">
            <a:solidFill>
              <a:srgbClr val="A6A6A6"/>
            </a:solidFill>
            <a:miter lim="800000"/>
            <a:headEnd/>
            <a:tailEnd/>
          </a:ln>
        </xdr:spPr>
        <xdr:txBody>
          <a:bodyPr vertOverflow="clip" wrap="square" lIns="468000" tIns="46800" rIns="36000" bIns="46800" anchor="ctr" upright="1"/>
          <a:lstStyle/>
          <a:p>
            <a:pPr algn="l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rPr>
              <a:t>Обновление</a:t>
            </a:r>
          </a:p>
        </xdr:txBody>
      </xdr:sp>
      <xdr:pic macro="[0]!Instruction.BlockClick">
        <xdr:nvPicPr>
          <xdr:cNvPr id="165856" name="InstrImg_8" descr="icon8.png"/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5" y="455"/>
            <a:ext cx="45" cy="4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0F0F0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 editAs="absolute">
    <xdr:from>
      <xdr:col>1</xdr:col>
      <xdr:colOff>0</xdr:colOff>
      <xdr:row>16</xdr:row>
      <xdr:rowOff>45084</xdr:rowOff>
    </xdr:from>
    <xdr:to>
      <xdr:col>3</xdr:col>
      <xdr:colOff>0</xdr:colOff>
      <xdr:row>18</xdr:row>
      <xdr:rowOff>127634</xdr:rowOff>
    </xdr:to>
    <xdr:grpSp>
      <xdr:nvGrpSpPr>
        <xdr:cNvPr id="165805" name="InstrBlock_7"/>
        <xdr:cNvGrpSpPr>
          <a:grpSpLocks/>
        </xdr:cNvGrpSpPr>
      </xdr:nvGrpSpPr>
      <xdr:grpSpPr bwMode="auto">
        <a:xfrm>
          <a:off x="219075" y="3369309"/>
          <a:ext cx="2066925" cy="463550"/>
          <a:chOff x="23" y="405"/>
          <a:chExt cx="217" cy="49"/>
        </a:xfrm>
      </xdr:grpSpPr>
      <xdr:sp macro="[0]!Instruction.BlockClick" textlink="">
        <xdr:nvSpPr>
          <xdr:cNvPr id="6" name="InstrBlock_7"/>
          <xdr:cNvSpPr txBox="1">
            <a:spLocks noChangeArrowheads="1"/>
          </xdr:cNvSpPr>
        </xdr:nvSpPr>
        <xdr:spPr bwMode="auto">
          <a:xfrm>
            <a:off x="23" y="405"/>
            <a:ext cx="217" cy="49"/>
          </a:xfrm>
          <a:prstGeom prst="rect">
            <a:avLst/>
          </a:prstGeom>
          <a:solidFill>
            <a:srgbClr val="F0F0F0"/>
          </a:solidFill>
          <a:ln w="9525">
            <a:solidFill>
              <a:srgbClr val="A6A6A6"/>
            </a:solidFill>
            <a:miter lim="800000"/>
            <a:headEnd/>
            <a:tailEnd/>
          </a:ln>
        </xdr:spPr>
        <xdr:txBody>
          <a:bodyPr vertOverflow="clip" wrap="square" lIns="468000" tIns="46800" rIns="36000" bIns="46800" anchor="ctr" upright="1"/>
          <a:lstStyle/>
          <a:p>
            <a:pPr algn="l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rPr>
              <a:t>Консультация по методологии заполнения</a:t>
            </a:r>
          </a:p>
        </xdr:txBody>
      </xdr:sp>
      <xdr:pic macro="[0]!Instruction.BlockClick">
        <xdr:nvPicPr>
          <xdr:cNvPr id="165854" name="InstrImg_7" descr="icon7"/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1" y="411"/>
            <a:ext cx="40" cy="3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0F0F0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1</xdr:col>
      <xdr:colOff>0</xdr:colOff>
      <xdr:row>13</xdr:row>
      <xdr:rowOff>153034</xdr:rowOff>
    </xdr:from>
    <xdr:to>
      <xdr:col>3</xdr:col>
      <xdr:colOff>0</xdr:colOff>
      <xdr:row>16</xdr:row>
      <xdr:rowOff>45084</xdr:rowOff>
    </xdr:to>
    <xdr:grpSp>
      <xdr:nvGrpSpPr>
        <xdr:cNvPr id="165806" name="InstrBlock_6" hidden="1"/>
        <xdr:cNvGrpSpPr>
          <a:grpSpLocks/>
        </xdr:cNvGrpSpPr>
      </xdr:nvGrpSpPr>
      <xdr:grpSpPr bwMode="auto">
        <a:xfrm>
          <a:off x="219075" y="2905759"/>
          <a:ext cx="2066925" cy="463550"/>
          <a:chOff x="23" y="356"/>
          <a:chExt cx="217" cy="49"/>
        </a:xfrm>
      </xdr:grpSpPr>
      <xdr:sp macro="" textlink="">
        <xdr:nvSpPr>
          <xdr:cNvPr id="156720" name="InstrBlock_6" hidden="1"/>
          <xdr:cNvSpPr txBox="1">
            <a:spLocks noChangeArrowheads="1"/>
          </xdr:cNvSpPr>
        </xdr:nvSpPr>
        <xdr:spPr bwMode="auto">
          <a:xfrm>
            <a:off x="23" y="356"/>
            <a:ext cx="217" cy="49"/>
          </a:xfrm>
          <a:prstGeom prst="rect">
            <a:avLst/>
          </a:prstGeom>
          <a:solidFill>
            <a:srgbClr val="F0F0F0"/>
          </a:solidFill>
          <a:ln w="9525">
            <a:solidFill>
              <a:srgbClr val="A6A6A6"/>
            </a:solidFill>
            <a:miter lim="800000"/>
            <a:headEnd/>
            <a:tailEnd/>
          </a:ln>
        </xdr:spPr>
        <xdr:txBody>
          <a:bodyPr vertOverflow="clip" wrap="square" lIns="468000" tIns="46800" rIns="36000" bIns="46800" anchor="ctr" upright="1"/>
          <a:lstStyle/>
          <a:p>
            <a:pPr algn="l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rPr>
              <a:t>Методология заполнения</a:t>
            </a:r>
          </a:p>
        </xdr:txBody>
      </xdr:sp>
      <xdr:pic>
        <xdr:nvPicPr>
          <xdr:cNvPr id="165852" name="InstrImg_6" descr="icon6" hidden="1"/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0" y="361"/>
            <a:ext cx="40" cy="4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0F0F0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 editAs="absolute">
    <xdr:from>
      <xdr:col>1</xdr:col>
      <xdr:colOff>0</xdr:colOff>
      <xdr:row>13</xdr:row>
      <xdr:rowOff>153034</xdr:rowOff>
    </xdr:from>
    <xdr:to>
      <xdr:col>3</xdr:col>
      <xdr:colOff>0</xdr:colOff>
      <xdr:row>16</xdr:row>
      <xdr:rowOff>45084</xdr:rowOff>
    </xdr:to>
    <xdr:grpSp>
      <xdr:nvGrpSpPr>
        <xdr:cNvPr id="165807" name="InstrBlock_5"/>
        <xdr:cNvGrpSpPr>
          <a:grpSpLocks/>
        </xdr:cNvGrpSpPr>
      </xdr:nvGrpSpPr>
      <xdr:grpSpPr bwMode="auto">
        <a:xfrm>
          <a:off x="219075" y="2905759"/>
          <a:ext cx="2066925" cy="463550"/>
          <a:chOff x="23" y="307"/>
          <a:chExt cx="217" cy="49"/>
        </a:xfrm>
      </xdr:grpSpPr>
      <xdr:sp macro="[0]!Instruction.BlockClick" textlink="">
        <xdr:nvSpPr>
          <xdr:cNvPr id="12" name="InstrBlock_5"/>
          <xdr:cNvSpPr txBox="1">
            <a:spLocks noChangeArrowheads="1"/>
          </xdr:cNvSpPr>
        </xdr:nvSpPr>
        <xdr:spPr bwMode="auto">
          <a:xfrm>
            <a:off x="23" y="307"/>
            <a:ext cx="217" cy="49"/>
          </a:xfrm>
          <a:prstGeom prst="rect">
            <a:avLst/>
          </a:prstGeom>
          <a:solidFill>
            <a:srgbClr val="F0F0F0"/>
          </a:solidFill>
          <a:ln w="9525">
            <a:solidFill>
              <a:srgbClr val="A6A6A6"/>
            </a:solidFill>
            <a:miter lim="800000"/>
            <a:headEnd/>
            <a:tailEnd/>
          </a:ln>
        </xdr:spPr>
        <xdr:txBody>
          <a:bodyPr vertOverflow="clip" wrap="square" lIns="468000" tIns="46800" rIns="0" bIns="46800" anchor="ctr" upright="1"/>
          <a:lstStyle/>
          <a:p>
            <a:pPr algn="l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rPr>
              <a:t>Организационно-технические консультации</a:t>
            </a:r>
          </a:p>
        </xdr:txBody>
      </xdr:sp>
      <xdr:pic macro="[0]!Instruction.BlockClick">
        <xdr:nvPicPr>
          <xdr:cNvPr id="165850" name="InstrImg_5" descr="icon5"/>
          <xdr:cNvPicPr>
            <a:picLocks noChangeAspect="1" noChangeArrowheads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8" y="311"/>
            <a:ext cx="40" cy="4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0F0F0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 editAs="absolute">
    <xdr:from>
      <xdr:col>1</xdr:col>
      <xdr:colOff>0</xdr:colOff>
      <xdr:row>12</xdr:row>
      <xdr:rowOff>80009</xdr:rowOff>
    </xdr:from>
    <xdr:to>
      <xdr:col>3</xdr:col>
      <xdr:colOff>0</xdr:colOff>
      <xdr:row>13</xdr:row>
      <xdr:rowOff>153034</xdr:rowOff>
    </xdr:to>
    <xdr:grpSp>
      <xdr:nvGrpSpPr>
        <xdr:cNvPr id="165808" name="InstrBlock_4"/>
        <xdr:cNvGrpSpPr>
          <a:grpSpLocks/>
        </xdr:cNvGrpSpPr>
      </xdr:nvGrpSpPr>
      <xdr:grpSpPr bwMode="auto">
        <a:xfrm>
          <a:off x="219075" y="2442209"/>
          <a:ext cx="2066925" cy="463550"/>
          <a:chOff x="23" y="258"/>
          <a:chExt cx="217" cy="49"/>
        </a:xfrm>
      </xdr:grpSpPr>
      <xdr:sp macro="[0]!Instruction.BlockClick" textlink="">
        <xdr:nvSpPr>
          <xdr:cNvPr id="15" name="InstrBlock_4"/>
          <xdr:cNvSpPr txBox="1">
            <a:spLocks noChangeArrowheads="1"/>
          </xdr:cNvSpPr>
        </xdr:nvSpPr>
        <xdr:spPr bwMode="auto">
          <a:xfrm>
            <a:off x="23" y="258"/>
            <a:ext cx="217" cy="49"/>
          </a:xfrm>
          <a:prstGeom prst="rect">
            <a:avLst/>
          </a:prstGeom>
          <a:solidFill>
            <a:srgbClr val="F0F0F0"/>
          </a:solidFill>
          <a:ln w="9525">
            <a:solidFill>
              <a:srgbClr val="A6A6A6"/>
            </a:solidFill>
            <a:miter lim="800000"/>
            <a:headEnd/>
            <a:tailEnd/>
          </a:ln>
        </xdr:spPr>
        <xdr:txBody>
          <a:bodyPr vertOverflow="clip" wrap="square" lIns="468000" tIns="46800" rIns="36000" bIns="46800" anchor="ctr" upright="1"/>
          <a:lstStyle/>
          <a:p>
            <a:pPr algn="l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rPr>
              <a:t>Проверка отчёта</a:t>
            </a:r>
          </a:p>
        </xdr:txBody>
      </xdr:sp>
      <xdr:pic macro="[0]!Instruction.BlockClick">
        <xdr:nvPicPr>
          <xdr:cNvPr id="165848" name="InstrImg_4" descr="icon4"/>
          <xdr:cNvPicPr>
            <a:picLocks noChangeAspect="1" noChangeArrowheads="1"/>
          </xdr:cNvPicPr>
        </xdr:nvPicPr>
        <xdr:blipFill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8" y="262"/>
            <a:ext cx="40" cy="4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0F0F0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 editAs="absolute">
    <xdr:from>
      <xdr:col>1</xdr:col>
      <xdr:colOff>0</xdr:colOff>
      <xdr:row>10</xdr:row>
      <xdr:rowOff>92709</xdr:rowOff>
    </xdr:from>
    <xdr:to>
      <xdr:col>3</xdr:col>
      <xdr:colOff>0</xdr:colOff>
      <xdr:row>12</xdr:row>
      <xdr:rowOff>80009</xdr:rowOff>
    </xdr:to>
    <xdr:grpSp>
      <xdr:nvGrpSpPr>
        <xdr:cNvPr id="165809" name="InstrBlock_3"/>
        <xdr:cNvGrpSpPr>
          <a:grpSpLocks/>
        </xdr:cNvGrpSpPr>
      </xdr:nvGrpSpPr>
      <xdr:grpSpPr bwMode="auto">
        <a:xfrm>
          <a:off x="219075" y="1978659"/>
          <a:ext cx="2066925" cy="463550"/>
          <a:chOff x="23" y="209"/>
          <a:chExt cx="217" cy="49"/>
        </a:xfrm>
      </xdr:grpSpPr>
      <xdr:sp macro="[0]!Instruction.BlockClick" textlink="">
        <xdr:nvSpPr>
          <xdr:cNvPr id="18" name="InstrBlock_3"/>
          <xdr:cNvSpPr txBox="1">
            <a:spLocks noChangeArrowheads="1"/>
          </xdr:cNvSpPr>
        </xdr:nvSpPr>
        <xdr:spPr bwMode="auto">
          <a:xfrm>
            <a:off x="23" y="209"/>
            <a:ext cx="217" cy="49"/>
          </a:xfrm>
          <a:prstGeom prst="rect">
            <a:avLst/>
          </a:prstGeom>
          <a:solidFill>
            <a:srgbClr val="F0F0F0"/>
          </a:solidFill>
          <a:ln w="9525">
            <a:solidFill>
              <a:srgbClr val="A6A6A6"/>
            </a:solidFill>
            <a:miter lim="800000"/>
            <a:headEnd/>
            <a:tailEnd/>
          </a:ln>
        </xdr:spPr>
        <xdr:txBody>
          <a:bodyPr vertOverflow="clip" wrap="square" lIns="468000" tIns="46800" rIns="36000" bIns="46800" anchor="ctr" upright="1"/>
          <a:lstStyle/>
          <a:p>
            <a:pPr algn="l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rPr>
              <a:t>Работа с реестрами</a:t>
            </a:r>
          </a:p>
        </xdr:txBody>
      </xdr:sp>
      <xdr:pic macro="[0]!Instruction.BlockClick">
        <xdr:nvPicPr>
          <xdr:cNvPr id="165846" name="InstrImg_3" descr="icon3"/>
          <xdr:cNvPicPr>
            <a:picLocks noChangeAspect="1" noChangeArrowheads="1"/>
          </xdr:cNvPicPr>
        </xdr:nvPicPr>
        <xdr:blipFill>
          <a:blip xmlns:r="http://schemas.openxmlformats.org/officeDocument/2006/relationships" r:embed="rId6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8" y="212"/>
            <a:ext cx="40" cy="4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0F0F0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 editAs="absolute">
    <xdr:from>
      <xdr:col>1</xdr:col>
      <xdr:colOff>0</xdr:colOff>
      <xdr:row>7</xdr:row>
      <xdr:rowOff>143509</xdr:rowOff>
    </xdr:from>
    <xdr:to>
      <xdr:col>3</xdr:col>
      <xdr:colOff>0</xdr:colOff>
      <xdr:row>10</xdr:row>
      <xdr:rowOff>92709</xdr:rowOff>
    </xdr:to>
    <xdr:grpSp>
      <xdr:nvGrpSpPr>
        <xdr:cNvPr id="165810" name="InstrBlock_2"/>
        <xdr:cNvGrpSpPr>
          <a:grpSpLocks/>
        </xdr:cNvGrpSpPr>
      </xdr:nvGrpSpPr>
      <xdr:grpSpPr bwMode="auto">
        <a:xfrm>
          <a:off x="219075" y="1515109"/>
          <a:ext cx="2066925" cy="463550"/>
          <a:chOff x="23" y="160"/>
          <a:chExt cx="217" cy="49"/>
        </a:xfrm>
      </xdr:grpSpPr>
      <xdr:sp macro="[0]!Instruction.BlockClick" textlink="">
        <xdr:nvSpPr>
          <xdr:cNvPr id="21" name="InstrBlock_2"/>
          <xdr:cNvSpPr txBox="1">
            <a:spLocks noChangeArrowheads="1"/>
          </xdr:cNvSpPr>
        </xdr:nvSpPr>
        <xdr:spPr bwMode="auto">
          <a:xfrm>
            <a:off x="23" y="160"/>
            <a:ext cx="217" cy="49"/>
          </a:xfrm>
          <a:prstGeom prst="rect">
            <a:avLst/>
          </a:prstGeom>
          <a:solidFill>
            <a:srgbClr val="F0F0F0"/>
          </a:solidFill>
          <a:ln w="9525">
            <a:solidFill>
              <a:srgbClr val="A6A6A6"/>
            </a:solidFill>
            <a:miter lim="800000"/>
            <a:headEnd/>
            <a:tailEnd/>
          </a:ln>
        </xdr:spPr>
        <xdr:txBody>
          <a:bodyPr vertOverflow="clip" wrap="square" lIns="468000" tIns="46800" rIns="36000" bIns="46800" anchor="ctr" upright="1"/>
          <a:lstStyle/>
          <a:p>
            <a:pPr algn="l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rPr>
              <a:t>Условные обозначения</a:t>
            </a:r>
          </a:p>
        </xdr:txBody>
      </xdr:sp>
      <xdr:pic macro="[0]!Instruction.BlockClick">
        <xdr:nvPicPr>
          <xdr:cNvPr id="165844" name="InstrImg_2" descr="icon2"/>
          <xdr:cNvPicPr>
            <a:picLocks noChangeAspect="1" noChangeArrowheads="1"/>
          </xdr:cNvPicPr>
        </xdr:nvPicPr>
        <xdr:blipFill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8" y="163"/>
            <a:ext cx="40" cy="4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0F0F0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23</xdr:col>
      <xdr:colOff>247650</xdr:colOff>
      <xdr:row>67</xdr:row>
      <xdr:rowOff>66675</xdr:rowOff>
    </xdr:from>
    <xdr:to>
      <xdr:col>24</xdr:col>
      <xdr:colOff>152400</xdr:colOff>
      <xdr:row>67</xdr:row>
      <xdr:rowOff>247650</xdr:rowOff>
    </xdr:to>
    <xdr:pic>
      <xdr:nvPicPr>
        <xdr:cNvPr id="165811" name="PAGE_LAST_INACTIVE" descr="tick_circle_3887.png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39150" y="4381500"/>
          <a:ext cx="200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19</xdr:col>
      <xdr:colOff>85725</xdr:colOff>
      <xdr:row>67</xdr:row>
      <xdr:rowOff>66675</xdr:rowOff>
    </xdr:from>
    <xdr:to>
      <xdr:col>19</xdr:col>
      <xdr:colOff>285750</xdr:colOff>
      <xdr:row>67</xdr:row>
      <xdr:rowOff>247650</xdr:rowOff>
    </xdr:to>
    <xdr:pic>
      <xdr:nvPicPr>
        <xdr:cNvPr id="165812" name="PAGE_FIRST_INACTIVE" descr="tick_circle_3887.png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96125" y="4381500"/>
          <a:ext cx="200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20</xdr:col>
      <xdr:colOff>0</xdr:colOff>
      <xdr:row>67</xdr:row>
      <xdr:rowOff>28575</xdr:rowOff>
    </xdr:from>
    <xdr:to>
      <xdr:col>20</xdr:col>
      <xdr:colOff>266700</xdr:colOff>
      <xdr:row>67</xdr:row>
      <xdr:rowOff>295275</xdr:rowOff>
    </xdr:to>
    <xdr:pic>
      <xdr:nvPicPr>
        <xdr:cNvPr id="165813" name="PAGE_BACK_INACTIVE" descr="tick_circle_3887.png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05675" y="438150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266700</xdr:colOff>
      <xdr:row>67</xdr:row>
      <xdr:rowOff>28575</xdr:rowOff>
    </xdr:from>
    <xdr:to>
      <xdr:col>23</xdr:col>
      <xdr:colOff>238125</xdr:colOff>
      <xdr:row>67</xdr:row>
      <xdr:rowOff>295275</xdr:rowOff>
    </xdr:to>
    <xdr:pic>
      <xdr:nvPicPr>
        <xdr:cNvPr id="165814" name="PAGE_NEXT_INACTIVE" descr="tick_circle_3887.png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2925" y="438150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47624</xdr:colOff>
      <xdr:row>93</xdr:row>
      <xdr:rowOff>114299</xdr:rowOff>
    </xdr:from>
    <xdr:to>
      <xdr:col>9</xdr:col>
      <xdr:colOff>181724</xdr:colOff>
      <xdr:row>95</xdr:row>
      <xdr:rowOff>165299</xdr:rowOff>
    </xdr:to>
    <xdr:sp macro="[0]!Instruction.cmdGetUpdate_Click" textlink="">
      <xdr:nvSpPr>
        <xdr:cNvPr id="27" name="cmdGetUpdate"/>
        <xdr:cNvSpPr txBox="1">
          <a:spLocks noChangeArrowheads="1"/>
        </xdr:cNvSpPr>
      </xdr:nvSpPr>
      <xdr:spPr bwMode="auto">
        <a:xfrm>
          <a:off x="2619374" y="4572000"/>
          <a:ext cx="1620000" cy="0"/>
        </a:xfrm>
        <a:prstGeom prst="rect">
          <a:avLst/>
        </a:prstGeom>
        <a:solidFill>
          <a:srgbClr val="F0F0F0"/>
        </a:solidFill>
        <a:ln w="9525">
          <a:solidFill>
            <a:srgbClr val="A6A6A6"/>
          </a:solidFill>
          <a:miter lim="800000"/>
          <a:headEnd/>
          <a:tailEnd/>
        </a:ln>
      </xdr:spPr>
      <xdr:txBody>
        <a:bodyPr vertOverflow="clip" wrap="square" lIns="432000" tIns="36000" rIns="36000" bIns="360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Обновить</a:t>
          </a:r>
        </a:p>
      </xdr:txBody>
    </xdr:sp>
    <xdr:clientData/>
  </xdr:twoCellAnchor>
  <xdr:twoCellAnchor>
    <xdr:from>
      <xdr:col>9</xdr:col>
      <xdr:colOff>257175</xdr:colOff>
      <xdr:row>93</xdr:row>
      <xdr:rowOff>114300</xdr:rowOff>
    </xdr:from>
    <xdr:to>
      <xdr:col>15</xdr:col>
      <xdr:colOff>105525</xdr:colOff>
      <xdr:row>95</xdr:row>
      <xdr:rowOff>165300</xdr:rowOff>
    </xdr:to>
    <xdr:sp macro="[0]!Instruction.cmdShowHideUpdateLog_Click" textlink="">
      <xdr:nvSpPr>
        <xdr:cNvPr id="28" name="cmdShowHideUpdateLog"/>
        <xdr:cNvSpPr txBox="1">
          <a:spLocks noChangeArrowheads="1"/>
        </xdr:cNvSpPr>
      </xdr:nvSpPr>
      <xdr:spPr bwMode="auto">
        <a:xfrm>
          <a:off x="4314825" y="4572000"/>
          <a:ext cx="1620000" cy="0"/>
        </a:xfrm>
        <a:prstGeom prst="rect">
          <a:avLst/>
        </a:prstGeom>
        <a:solidFill>
          <a:srgbClr val="F0F0F0"/>
        </a:solidFill>
        <a:ln w="9525">
          <a:solidFill>
            <a:srgbClr val="A6A6A6"/>
          </a:solidFill>
          <a:miter lim="800000"/>
          <a:headEnd/>
          <a:tailEnd/>
        </a:ln>
      </xdr:spPr>
      <xdr:txBody>
        <a:bodyPr vertOverflow="clip" wrap="square" lIns="432000" tIns="36000" rIns="36000" bIns="36000" anchor="ctr" upright="1"/>
        <a:lstStyle/>
        <a:p>
          <a:pPr algn="ctr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Показать / скрыть лог обновления</a:t>
          </a:r>
        </a:p>
      </xdr:txBody>
    </xdr:sp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pic>
      <xdr:nvPicPr>
        <xdr:cNvPr id="165817" name="Pict 9" descr="тест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11811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pic>
      <xdr:nvPicPr>
        <xdr:cNvPr id="165818" name="Pict 9" descr="тест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11811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pic>
      <xdr:nvPicPr>
        <xdr:cNvPr id="165819" name="Pict 9" descr="тест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11811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0</xdr:colOff>
      <xdr:row>4</xdr:row>
      <xdr:rowOff>403859</xdr:rowOff>
    </xdr:from>
    <xdr:to>
      <xdr:col>3</xdr:col>
      <xdr:colOff>0</xdr:colOff>
      <xdr:row>7</xdr:row>
      <xdr:rowOff>143509</xdr:rowOff>
    </xdr:to>
    <xdr:grpSp>
      <xdr:nvGrpSpPr>
        <xdr:cNvPr id="165820" name="InstrBlock_1"/>
        <xdr:cNvGrpSpPr>
          <a:grpSpLocks/>
        </xdr:cNvGrpSpPr>
      </xdr:nvGrpSpPr>
      <xdr:grpSpPr bwMode="auto">
        <a:xfrm>
          <a:off x="219075" y="1051559"/>
          <a:ext cx="2066925" cy="463550"/>
          <a:chOff x="23" y="111"/>
          <a:chExt cx="217" cy="49"/>
        </a:xfrm>
      </xdr:grpSpPr>
      <xdr:sp macro="[0]!Instruction.BlockClick" textlink="">
        <xdr:nvSpPr>
          <xdr:cNvPr id="33" name="InstrBlock_1"/>
          <xdr:cNvSpPr txBox="1">
            <a:spLocks noChangeArrowheads="1"/>
          </xdr:cNvSpPr>
        </xdr:nvSpPr>
        <xdr:spPr bwMode="auto">
          <a:xfrm>
            <a:off x="23" y="111"/>
            <a:ext cx="217" cy="49"/>
          </a:xfrm>
          <a:prstGeom prst="rect">
            <a:avLst/>
          </a:prstGeom>
          <a:solidFill>
            <a:srgbClr val="FFC170"/>
          </a:solidFill>
          <a:ln w="9525">
            <a:solidFill>
              <a:srgbClr val="A6A6A6"/>
            </a:solidFill>
            <a:miter lim="800000"/>
            <a:headEnd/>
            <a:tailEnd/>
          </a:ln>
        </xdr:spPr>
        <xdr:txBody>
          <a:bodyPr vertOverflow="clip" wrap="square" lIns="468000" tIns="46800" rIns="36000" bIns="46800" anchor="ctr" upright="1"/>
          <a:lstStyle/>
          <a:p>
            <a:pPr algn="l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rPr>
              <a:t>Технические требования</a:t>
            </a:r>
          </a:p>
        </xdr:txBody>
      </xdr:sp>
      <xdr:pic macro="[0]!Instruction.BlockClick">
        <xdr:nvPicPr>
          <xdr:cNvPr id="165842" name="InstrImg_1" descr="icon1"/>
          <xdr:cNvPicPr>
            <a:picLocks noChangeAspect="1" noChangeArrowheads="1"/>
          </xdr:cNvPicPr>
        </xdr:nvPicPr>
        <xdr:blipFill>
          <a:blip xmlns:r="http://schemas.openxmlformats.org/officeDocument/2006/relationships" r:embed="rId1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0" y="117"/>
            <a:ext cx="40" cy="4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C170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2</xdr:col>
      <xdr:colOff>0</xdr:colOff>
      <xdr:row>18</xdr:row>
      <xdr:rowOff>0</xdr:rowOff>
    </xdr:from>
    <xdr:to>
      <xdr:col>2</xdr:col>
      <xdr:colOff>0</xdr:colOff>
      <xdr:row>18</xdr:row>
      <xdr:rowOff>0</xdr:rowOff>
    </xdr:to>
    <xdr:pic>
      <xdr:nvPicPr>
        <xdr:cNvPr id="165821" name="Pict 9" descr="тест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37052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32</xdr:row>
      <xdr:rowOff>0</xdr:rowOff>
    </xdr:from>
    <xdr:to>
      <xdr:col>2</xdr:col>
      <xdr:colOff>0</xdr:colOff>
      <xdr:row>32</xdr:row>
      <xdr:rowOff>0</xdr:rowOff>
    </xdr:to>
    <xdr:pic>
      <xdr:nvPicPr>
        <xdr:cNvPr id="165822" name="Pict 9" descr="тест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43815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104775</xdr:colOff>
      <xdr:row>89</xdr:row>
      <xdr:rowOff>47625</xdr:rowOff>
    </xdr:from>
    <xdr:to>
      <xdr:col>4</xdr:col>
      <xdr:colOff>257175</xdr:colOff>
      <xdr:row>90</xdr:row>
      <xdr:rowOff>9525</xdr:rowOff>
    </xdr:to>
    <xdr:pic macro="[0]!Instruction.chkUpdates_Click">
      <xdr:nvPicPr>
        <xdr:cNvPr id="165823" name="chkGetUpdatesTrue" descr="check_yes.jpg"/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6525" y="4381500"/>
          <a:ext cx="152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104775</xdr:colOff>
      <xdr:row>91</xdr:row>
      <xdr:rowOff>57150</xdr:rowOff>
    </xdr:from>
    <xdr:to>
      <xdr:col>4</xdr:col>
      <xdr:colOff>257175</xdr:colOff>
      <xdr:row>92</xdr:row>
      <xdr:rowOff>19050</xdr:rowOff>
    </xdr:to>
    <xdr:pic macro="[0]!Instruction.chkUpdates_Click">
      <xdr:nvPicPr>
        <xdr:cNvPr id="165824" name="chkNoUpdatesFalse" descr="check_no.png"/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6525" y="4381500"/>
          <a:ext cx="152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104775</xdr:colOff>
      <xdr:row>91</xdr:row>
      <xdr:rowOff>57150</xdr:rowOff>
    </xdr:from>
    <xdr:to>
      <xdr:col>4</xdr:col>
      <xdr:colOff>257175</xdr:colOff>
      <xdr:row>92</xdr:row>
      <xdr:rowOff>19050</xdr:rowOff>
    </xdr:to>
    <xdr:pic macro="[0]!Instruction.chkUpdates_Click">
      <xdr:nvPicPr>
        <xdr:cNvPr id="165825" name="chkNoUpdatesTrue" descr="check_yes.jpg" hidden="1"/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6525" y="4381500"/>
          <a:ext cx="152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104775</xdr:colOff>
      <xdr:row>89</xdr:row>
      <xdr:rowOff>47625</xdr:rowOff>
    </xdr:from>
    <xdr:to>
      <xdr:col>4</xdr:col>
      <xdr:colOff>257175</xdr:colOff>
      <xdr:row>90</xdr:row>
      <xdr:rowOff>9525</xdr:rowOff>
    </xdr:to>
    <xdr:pic macro="[0]!Instruction.chkUpdates_Click">
      <xdr:nvPicPr>
        <xdr:cNvPr id="165826" name="chkGetUpdatesFalse" descr="check_no.png" hidden="1"/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6525" y="4381500"/>
          <a:ext cx="152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57150</xdr:colOff>
      <xdr:row>93</xdr:row>
      <xdr:rowOff>104775</xdr:rowOff>
    </xdr:from>
    <xdr:to>
      <xdr:col>5</xdr:col>
      <xdr:colOff>180975</xdr:colOff>
      <xdr:row>95</xdr:row>
      <xdr:rowOff>142875</xdr:rowOff>
    </xdr:to>
    <xdr:pic macro="[0]!Instruction.cmdGetUpdate_Click">
      <xdr:nvPicPr>
        <xdr:cNvPr id="165827" name="cmdGetUpdateImg" descr="icon11.png"/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4381500"/>
          <a:ext cx="419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276225</xdr:colOff>
      <xdr:row>93</xdr:row>
      <xdr:rowOff>104775</xdr:rowOff>
    </xdr:from>
    <xdr:to>
      <xdr:col>11</xdr:col>
      <xdr:colOff>104775</xdr:colOff>
      <xdr:row>95</xdr:row>
      <xdr:rowOff>142875</xdr:rowOff>
    </xdr:to>
    <xdr:pic macro="[0]!Instruction.cmdShowHideUpdateLog_Click">
      <xdr:nvPicPr>
        <xdr:cNvPr id="165828" name="cmdShowHideUpdateLogImg" descr="icon13.png"/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33875" y="4381500"/>
          <a:ext cx="419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381305</xdr:colOff>
      <xdr:row>2</xdr:row>
      <xdr:rowOff>9392</xdr:rowOff>
    </xdr:from>
    <xdr:to>
      <xdr:col>2</xdr:col>
      <xdr:colOff>1465150</xdr:colOff>
      <xdr:row>2</xdr:row>
      <xdr:rowOff>223955</xdr:rowOff>
    </xdr:to>
    <xdr:sp macro="" textlink="">
      <xdr:nvSpPr>
        <xdr:cNvPr id="43" name="cmdAct_1"/>
        <xdr:cNvSpPr txBox="1">
          <a:spLocks noChangeArrowheads="1"/>
        </xdr:cNvSpPr>
      </xdr:nvSpPr>
      <xdr:spPr bwMode="auto">
        <a:xfrm>
          <a:off x="1181405" y="352292"/>
          <a:ext cx="1083845" cy="214563"/>
        </a:xfrm>
        <a:prstGeom prst="rect">
          <a:avLst/>
        </a:prstGeom>
        <a:solidFill>
          <a:srgbClr val="B3FFD9"/>
        </a:solidFill>
        <a:ln w="9525">
          <a:noFill/>
          <a:miter lim="800000"/>
          <a:headEnd/>
          <a:tailEnd/>
        </a:ln>
      </xdr:spPr>
      <xdr:txBody>
        <a:bodyPr vertOverflow="clip" wrap="square" lIns="360000" tIns="36000" rIns="36000" bIns="360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chemeClr val="tx1"/>
              </a:solidFill>
              <a:latin typeface="Tahoma"/>
              <a:ea typeface="Tahoma"/>
              <a:cs typeface="Tahoma"/>
            </a:rPr>
            <a:t>Актуальна</a:t>
          </a:r>
        </a:p>
      </xdr:txBody>
    </xdr:sp>
    <xdr:clientData/>
  </xdr:twoCellAnchor>
  <xdr:twoCellAnchor>
    <xdr:from>
      <xdr:col>2</xdr:col>
      <xdr:colOff>352425</xdr:colOff>
      <xdr:row>1</xdr:row>
      <xdr:rowOff>114300</xdr:rowOff>
    </xdr:from>
    <xdr:to>
      <xdr:col>2</xdr:col>
      <xdr:colOff>638175</xdr:colOff>
      <xdr:row>3</xdr:row>
      <xdr:rowOff>57150</xdr:rowOff>
    </xdr:to>
    <xdr:pic>
      <xdr:nvPicPr>
        <xdr:cNvPr id="165830" name="cmdAct_2" descr="icon15.png"/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525" y="247650"/>
          <a:ext cx="28575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409575</xdr:colOff>
      <xdr:row>2</xdr:row>
      <xdr:rowOff>9525</xdr:rowOff>
    </xdr:from>
    <xdr:to>
      <xdr:col>4</xdr:col>
      <xdr:colOff>272129</xdr:colOff>
      <xdr:row>2</xdr:row>
      <xdr:rowOff>219075</xdr:rowOff>
    </xdr:to>
    <xdr:sp macro="[0]!Instruction.cmdGetUpdate_Click" textlink="">
      <xdr:nvSpPr>
        <xdr:cNvPr id="45" name="cmdNoAct_1" hidden="1"/>
        <xdr:cNvSpPr txBox="1">
          <a:spLocks noChangeArrowheads="1"/>
        </xdr:cNvSpPr>
      </xdr:nvSpPr>
      <xdr:spPr bwMode="auto">
        <a:xfrm>
          <a:off x="1209675" y="352425"/>
          <a:ext cx="1634204" cy="209550"/>
        </a:xfrm>
        <a:prstGeom prst="rect">
          <a:avLst/>
        </a:prstGeom>
        <a:solidFill>
          <a:srgbClr val="FF5050"/>
        </a:solidFill>
        <a:ln w="9525">
          <a:noFill/>
          <a:miter lim="800000"/>
          <a:headEnd/>
          <a:tailEnd/>
        </a:ln>
      </xdr:spPr>
      <xdr:txBody>
        <a:bodyPr vertOverflow="clip" wrap="square" lIns="288000" tIns="36000" rIns="0" bIns="360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chemeClr val="bg1"/>
              </a:solidFill>
              <a:latin typeface="Tahoma"/>
              <a:ea typeface="Tahoma"/>
              <a:cs typeface="Tahoma"/>
            </a:rPr>
            <a:t>Требуется обновление</a:t>
          </a:r>
        </a:p>
      </xdr:txBody>
    </xdr:sp>
    <xdr:clientData/>
  </xdr:twoCellAnchor>
  <xdr:twoCellAnchor editAs="oneCell">
    <xdr:from>
      <xdr:col>2</xdr:col>
      <xdr:colOff>419100</xdr:colOff>
      <xdr:row>1</xdr:row>
      <xdr:rowOff>200025</xdr:rowOff>
    </xdr:from>
    <xdr:to>
      <xdr:col>2</xdr:col>
      <xdr:colOff>666750</xdr:colOff>
      <xdr:row>3</xdr:row>
      <xdr:rowOff>9525</xdr:rowOff>
    </xdr:to>
    <xdr:pic>
      <xdr:nvPicPr>
        <xdr:cNvPr id="165832" name="cmdNoAct_2" descr="icon16.png" hidden="1"/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33375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268061</xdr:colOff>
      <xdr:row>2</xdr:row>
      <xdr:rowOff>3612</xdr:rowOff>
    </xdr:from>
    <xdr:to>
      <xdr:col>4</xdr:col>
      <xdr:colOff>189139</xdr:colOff>
      <xdr:row>2</xdr:row>
      <xdr:rowOff>219612</xdr:rowOff>
    </xdr:to>
    <xdr:sp macro="" textlink="">
      <xdr:nvSpPr>
        <xdr:cNvPr id="47" name="cmdNoInet_1" hidden="1"/>
        <xdr:cNvSpPr txBox="1">
          <a:spLocks noChangeArrowheads="1"/>
        </xdr:cNvSpPr>
      </xdr:nvSpPr>
      <xdr:spPr bwMode="auto">
        <a:xfrm>
          <a:off x="1068161" y="346512"/>
          <a:ext cx="1692728" cy="216000"/>
        </a:xfrm>
        <a:prstGeom prst="rect">
          <a:avLst/>
        </a:prstGeom>
        <a:solidFill>
          <a:srgbClr val="FFCC66"/>
        </a:solidFill>
        <a:ln w="9525">
          <a:noFill/>
          <a:miter lim="800000"/>
          <a:headEnd/>
          <a:tailEnd/>
        </a:ln>
      </xdr:spPr>
      <xdr:txBody>
        <a:bodyPr vertOverflow="clip" wrap="square" lIns="288000" tIns="36000" rIns="0" bIns="360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ysClr val="windowText" lastClr="000000"/>
              </a:solidFill>
              <a:latin typeface="Tahoma"/>
              <a:ea typeface="Tahoma"/>
              <a:cs typeface="Tahoma"/>
            </a:rPr>
            <a:t>Ошибка подключения</a:t>
          </a:r>
        </a:p>
      </xdr:txBody>
    </xdr:sp>
    <xdr:clientData/>
  </xdr:twoCellAnchor>
  <xdr:oneCellAnchor>
    <xdr:from>
      <xdr:col>2</xdr:col>
      <xdr:colOff>247650</xdr:colOff>
      <xdr:row>1</xdr:row>
      <xdr:rowOff>136963</xdr:rowOff>
    </xdr:from>
    <xdr:ext cx="250371" cy="374141"/>
    <xdr:sp macro="" textlink="">
      <xdr:nvSpPr>
        <xdr:cNvPr id="48" name="cmdNoInet_2" hidden="1"/>
        <xdr:cNvSpPr txBox="1"/>
      </xdr:nvSpPr>
      <xdr:spPr>
        <a:xfrm>
          <a:off x="1047750" y="270313"/>
          <a:ext cx="250371" cy="374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ru-RU" sz="1800" b="1">
              <a:solidFill>
                <a:schemeClr val="bg1"/>
              </a:solidFill>
            </a:rPr>
            <a:t>!</a:t>
          </a:r>
        </a:p>
      </xdr:txBody>
    </xdr:sp>
    <xdr:clientData/>
  </xdr:oneCellAnchor>
  <xdr:twoCellAnchor>
    <xdr:from>
      <xdr:col>23</xdr:col>
      <xdr:colOff>257175</xdr:colOff>
      <xdr:row>67</xdr:row>
      <xdr:rowOff>57150</xdr:rowOff>
    </xdr:from>
    <xdr:to>
      <xdr:col>24</xdr:col>
      <xdr:colOff>142875</xdr:colOff>
      <xdr:row>67</xdr:row>
      <xdr:rowOff>238125</xdr:rowOff>
    </xdr:to>
    <xdr:pic macro="[0]!modInstruction.Process_Page_Last">
      <xdr:nvPicPr>
        <xdr:cNvPr id="165835" name="PAGE_LAST" descr="tick_circle_3887.png" hidden="1"/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48675" y="4381500"/>
          <a:ext cx="1809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19</xdr:col>
      <xdr:colOff>95250</xdr:colOff>
      <xdr:row>67</xdr:row>
      <xdr:rowOff>57150</xdr:rowOff>
    </xdr:from>
    <xdr:to>
      <xdr:col>19</xdr:col>
      <xdr:colOff>276225</xdr:colOff>
      <xdr:row>67</xdr:row>
      <xdr:rowOff>238125</xdr:rowOff>
    </xdr:to>
    <xdr:pic macro="[0]!modInstruction.Process_Page_First">
      <xdr:nvPicPr>
        <xdr:cNvPr id="165836" name="PAGE_FIRST" descr="tick_circle_3887.png" hidden="1"/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5650" y="4381500"/>
          <a:ext cx="1809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20</xdr:col>
      <xdr:colOff>9525</xdr:colOff>
      <xdr:row>67</xdr:row>
      <xdr:rowOff>28575</xdr:rowOff>
    </xdr:from>
    <xdr:to>
      <xdr:col>20</xdr:col>
      <xdr:colOff>257175</xdr:colOff>
      <xdr:row>67</xdr:row>
      <xdr:rowOff>276225</xdr:rowOff>
    </xdr:to>
    <xdr:pic macro="[0]!modInstruction.Process_Page_Back">
      <xdr:nvPicPr>
        <xdr:cNvPr id="165837" name="PAGE_BACK" descr="tick_circle_3887.png" hidden="1"/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15200" y="4381500"/>
          <a:ext cx="2476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276225</xdr:colOff>
      <xdr:row>67</xdr:row>
      <xdr:rowOff>28575</xdr:rowOff>
    </xdr:from>
    <xdr:to>
      <xdr:col>23</xdr:col>
      <xdr:colOff>228600</xdr:colOff>
      <xdr:row>67</xdr:row>
      <xdr:rowOff>276225</xdr:rowOff>
    </xdr:to>
    <xdr:pic macro="[0]!modInstruction.Process_Page_Next">
      <xdr:nvPicPr>
        <xdr:cNvPr id="165838" name="PAGE_NEXT" descr="tick_circle_3887.png" hidden="1"/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4381500"/>
          <a:ext cx="2476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19050</xdr:colOff>
      <xdr:row>67</xdr:row>
      <xdr:rowOff>47625</xdr:rowOff>
    </xdr:from>
    <xdr:to>
      <xdr:col>22</xdr:col>
      <xdr:colOff>228600</xdr:colOff>
      <xdr:row>67</xdr:row>
      <xdr:rowOff>257175</xdr:rowOff>
    </xdr:to>
    <xdr:sp macro="" textlink="">
      <xdr:nvSpPr>
        <xdr:cNvPr id="53" name="PAGE_NUMBER_AREA"/>
        <xdr:cNvSpPr>
          <a:spLocks noChangeArrowheads="1"/>
        </xdr:cNvSpPr>
      </xdr:nvSpPr>
      <xdr:spPr bwMode="auto">
        <a:xfrm>
          <a:off x="7620000" y="4572000"/>
          <a:ext cx="504825" cy="0"/>
        </a:xfrm>
        <a:prstGeom prst="roundRect">
          <a:avLst>
            <a:gd name="adj" fmla="val 16667"/>
          </a:avLst>
        </a:prstGeom>
        <a:solidFill>
          <a:srgbClr val="FFFFFF"/>
        </a:solidFill>
        <a:ln w="15875">
          <a:solidFill>
            <a:schemeClr val="tx1">
              <a:lumMod val="50000"/>
              <a:lumOff val="50000"/>
            </a:schemeClr>
          </a:solidFill>
          <a:round/>
          <a:headEnd/>
          <a:tailEnd/>
        </a:ln>
        <a:effectLst>
          <a:outerShdw dist="23000" dir="5400000" rotWithShape="0">
            <a:srgbClr val="000000">
              <a:alpha val="34999"/>
            </a:srgbClr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900" b="0" i="0" u="none" strike="noStrike" baseline="0">
              <a:solidFill>
                <a:srgbClr val="000000"/>
              </a:solidFill>
              <a:latin typeface="Calibri"/>
            </a:rPr>
            <a:t>1/1</a:t>
          </a:r>
          <a:endParaRPr lang="ru-RU"/>
        </a:p>
      </xdr:txBody>
    </xdr:sp>
    <xdr:clientData/>
  </xdr:twoCellAnchor>
  <xdr:twoCellAnchor>
    <xdr:from>
      <xdr:col>19</xdr:col>
      <xdr:colOff>161925</xdr:colOff>
      <xdr:row>1</xdr:row>
      <xdr:rowOff>38100</xdr:rowOff>
    </xdr:from>
    <xdr:to>
      <xdr:col>25</xdr:col>
      <xdr:colOff>0</xdr:colOff>
      <xdr:row>2</xdr:row>
      <xdr:rowOff>152400</xdr:rowOff>
    </xdr:to>
    <xdr:sp macro="[0]!modInstruction.cmdStart_Click_Handler" textlink="">
      <xdr:nvSpPr>
        <xdr:cNvPr id="54" name="cmdStart" hidden="1"/>
        <xdr:cNvSpPr>
          <a:spLocks noChangeArrowheads="1"/>
        </xdr:cNvSpPr>
      </xdr:nvSpPr>
      <xdr:spPr bwMode="auto">
        <a:xfrm>
          <a:off x="7172325" y="171450"/>
          <a:ext cx="1609725" cy="323850"/>
        </a:xfrm>
        <a:prstGeom prst="roundRect">
          <a:avLst>
            <a:gd name="adj" fmla="val 0"/>
          </a:avLst>
        </a:prstGeom>
        <a:gradFill rotWithShape="1">
          <a:gsLst>
            <a:gs pos="0">
              <a:srgbClr val="FFFFFF"/>
            </a:gs>
            <a:gs pos="11000">
              <a:srgbClr val="BFBFBF"/>
            </a:gs>
            <a:gs pos="100000">
              <a:srgbClr val="FFFFFF"/>
            </a:gs>
          </a:gsLst>
          <a:lin ang="16200000" scaled="1"/>
        </a:gradFill>
        <a:ln w="9525" algn="ctr">
          <a:solidFill>
            <a:srgbClr val="7F7F7F"/>
          </a:solidFill>
          <a:round/>
          <a:headEnd/>
          <a:tailEnd/>
        </a:ln>
        <a:effectLst>
          <a:outerShdw blurRad="40000" dist="20000" dir="5400000" rotWithShape="0">
            <a:srgbClr val="000000">
              <a:alpha val="37999"/>
            </a:srgbClr>
          </a:outerShdw>
        </a:effec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ru-RU" sz="9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Приступить к заполнению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66675</xdr:colOff>
      <xdr:row>0</xdr:row>
      <xdr:rowOff>47625</xdr:rowOff>
    </xdr:from>
    <xdr:to>
      <xdr:col>6</xdr:col>
      <xdr:colOff>78601</xdr:colOff>
      <xdr:row>0</xdr:row>
      <xdr:rowOff>301503</xdr:rowOff>
    </xdr:to>
    <xdr:sp macro="[0]!modUpdTemplLogger.Clear" textlink="">
      <xdr:nvSpPr>
        <xdr:cNvPr id="194761" name="cmdStart"/>
        <xdr:cNvSpPr>
          <a:spLocks noChangeArrowheads="1"/>
        </xdr:cNvSpPr>
      </xdr:nvSpPr>
      <xdr:spPr bwMode="auto">
        <a:xfrm>
          <a:off x="9544050" y="47625"/>
          <a:ext cx="1840726" cy="253878"/>
        </a:xfrm>
        <a:prstGeom prst="roundRect">
          <a:avLst>
            <a:gd name="adj" fmla="val 0"/>
          </a:avLst>
        </a:prstGeom>
        <a:gradFill flip="none" rotWithShape="1">
          <a:gsLst>
            <a:gs pos="0">
              <a:schemeClr val="bg1"/>
            </a:gs>
            <a:gs pos="100000">
              <a:srgbClr val="C0C0C0"/>
            </a:gs>
          </a:gsLst>
          <a:lin ang="5400000" scaled="1"/>
          <a:tileRect/>
        </a:gradFill>
        <a:ln w="3175" algn="ctr">
          <a:solidFill>
            <a:srgbClr val="C0C0C0"/>
          </a:solidFill>
          <a:round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ru-RU" sz="9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Очистить лог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9</xdr:row>
      <xdr:rowOff>0</xdr:rowOff>
    </xdr:from>
    <xdr:to>
      <xdr:col>3</xdr:col>
      <xdr:colOff>247650</xdr:colOff>
      <xdr:row>9</xdr:row>
      <xdr:rowOff>247650</xdr:rowOff>
    </xdr:to>
    <xdr:pic macro="[0]!modList00.FREEZE_PANES">
      <xdr:nvPicPr>
        <xdr:cNvPr id="3" name="FREEZE_PANES_G12" descr="update_org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657225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9</xdr:row>
      <xdr:rowOff>0</xdr:rowOff>
    </xdr:from>
    <xdr:to>
      <xdr:col>3</xdr:col>
      <xdr:colOff>247650</xdr:colOff>
      <xdr:row>9</xdr:row>
      <xdr:rowOff>247650</xdr:rowOff>
    </xdr:to>
    <xdr:pic macro="[0]!modList00.FREEZE_PANES">
      <xdr:nvPicPr>
        <xdr:cNvPr id="3" name="FREEZE_PANES_G12" descr="update_org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657225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9</xdr:row>
      <xdr:rowOff>9525</xdr:rowOff>
    </xdr:from>
    <xdr:to>
      <xdr:col>3</xdr:col>
      <xdr:colOff>257175</xdr:colOff>
      <xdr:row>10</xdr:row>
      <xdr:rowOff>114300</xdr:rowOff>
    </xdr:to>
    <xdr:pic macro="[0]!modList00.FREEZE_PANES">
      <xdr:nvPicPr>
        <xdr:cNvPr id="2" name="FREEZE_PANES_G13" descr="update_org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7620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2543175</xdr:colOff>
      <xdr:row>9</xdr:row>
      <xdr:rowOff>9525</xdr:rowOff>
    </xdr:from>
    <xdr:to>
      <xdr:col>4</xdr:col>
      <xdr:colOff>2543925</xdr:colOff>
      <xdr:row>10</xdr:row>
      <xdr:rowOff>524625</xdr:rowOff>
    </xdr:to>
    <xdr:pic macro="[0]!modList00.RefreshF31">
      <xdr:nvPicPr>
        <xdr:cNvPr id="3" name="refresh"/>
        <xdr:cNvPicPr>
          <a:picLocks noChangeAspect="1"/>
        </xdr:cNvPicPr>
      </xdr:nvPicPr>
      <xdr:blipFill>
        <a:blip xmlns:r="http://schemas.openxmlformats.org/officeDocument/2006/relationships" r:embed="rId2">
          <a:duotone>
            <a:schemeClr val="accent3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67075" y="666750"/>
          <a:ext cx="248400" cy="248400"/>
        </a:xfrm>
        <a:prstGeom prst="rect">
          <a:avLst/>
        </a:prstGeom>
      </xdr:spPr>
    </xdr:pic>
    <xdr:clientData fPrintsWithSheet="0"/>
  </xdr:twoCellAnchor>
  <xdr:twoCellAnchor editAs="absolute">
    <xdr:from>
      <xdr:col>2</xdr:col>
      <xdr:colOff>247649</xdr:colOff>
      <xdr:row>8</xdr:row>
      <xdr:rowOff>28575</xdr:rowOff>
    </xdr:from>
    <xdr:to>
      <xdr:col>4</xdr:col>
      <xdr:colOff>603749</xdr:colOff>
      <xdr:row>8</xdr:row>
      <xdr:rowOff>219075</xdr:rowOff>
    </xdr:to>
    <xdr:sp macro="[0]!modList07.shapeClick" textlink="">
      <xdr:nvSpPr>
        <xdr:cNvPr id="4" name="shRegFas"/>
        <xdr:cNvSpPr/>
      </xdr:nvSpPr>
      <xdr:spPr>
        <a:xfrm>
          <a:off x="247649" y="542925"/>
          <a:ext cx="1080000" cy="190500"/>
        </a:xfrm>
        <a:prstGeom prst="rect">
          <a:avLst/>
        </a:prstGeom>
        <a:solidFill>
          <a:srgbClr val="B7FAB4"/>
        </a:solidFill>
        <a:ln w="6350">
          <a:solidFill>
            <a:schemeClr val="bg1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ru-RU" sz="900">
              <a:solidFill>
                <a:schemeClr val="tx1">
                  <a:lumMod val="65000"/>
                  <a:lumOff val="35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+Регулятор/ФАС</a:t>
          </a:r>
          <a:endParaRPr lang="en-US" sz="900">
            <a:solidFill>
              <a:schemeClr val="tx1">
                <a:lumMod val="65000"/>
                <a:lumOff val="35000"/>
              </a:schemeClr>
            </a:solidFill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 fPrintsWithSheet="0"/>
  </xdr:twoCellAnchor>
  <xdr:twoCellAnchor editAs="absolute">
    <xdr:from>
      <xdr:col>4</xdr:col>
      <xdr:colOff>628649</xdr:colOff>
      <xdr:row>8</xdr:row>
      <xdr:rowOff>28575</xdr:rowOff>
    </xdr:from>
    <xdr:to>
      <xdr:col>4</xdr:col>
      <xdr:colOff>1708649</xdr:colOff>
      <xdr:row>8</xdr:row>
      <xdr:rowOff>219075</xdr:rowOff>
    </xdr:to>
    <xdr:sp macro="[0]!modList07.shapeClick" textlink="">
      <xdr:nvSpPr>
        <xdr:cNvPr id="5" name="shUch"/>
        <xdr:cNvSpPr/>
      </xdr:nvSpPr>
      <xdr:spPr>
        <a:xfrm>
          <a:off x="1352549" y="542925"/>
          <a:ext cx="1080000" cy="190500"/>
        </a:xfrm>
        <a:prstGeom prst="rect">
          <a:avLst/>
        </a:prstGeom>
        <a:solidFill>
          <a:srgbClr val="B7FAB4"/>
        </a:solidFill>
        <a:ln w="6350">
          <a:solidFill>
            <a:schemeClr val="bg1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ru-RU" sz="900">
              <a:solidFill>
                <a:schemeClr val="tx1">
                  <a:lumMod val="65000"/>
                  <a:lumOff val="35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+Участник</a:t>
          </a:r>
        </a:p>
      </xdr:txBody>
    </xdr:sp>
    <xdr:clientData fPrintsWithSheet="0"/>
  </xdr:twoCellAnchor>
  <xdr:twoCellAnchor editAs="absolute">
    <xdr:from>
      <xdr:col>4</xdr:col>
      <xdr:colOff>1733549</xdr:colOff>
      <xdr:row>8</xdr:row>
      <xdr:rowOff>28575</xdr:rowOff>
    </xdr:from>
    <xdr:to>
      <xdr:col>5</xdr:col>
      <xdr:colOff>3674</xdr:colOff>
      <xdr:row>8</xdr:row>
      <xdr:rowOff>219075</xdr:rowOff>
    </xdr:to>
    <xdr:sp macro="[0]!modList07.shapeClick" textlink="">
      <xdr:nvSpPr>
        <xdr:cNvPr id="6" name="shDel"/>
        <xdr:cNvSpPr/>
      </xdr:nvSpPr>
      <xdr:spPr>
        <a:xfrm>
          <a:off x="2457449" y="542925"/>
          <a:ext cx="1080000" cy="190500"/>
        </a:xfrm>
        <a:prstGeom prst="rect">
          <a:avLst/>
        </a:prstGeom>
        <a:solidFill>
          <a:srgbClr val="B7FAB4"/>
        </a:solidFill>
        <a:ln w="6350">
          <a:solidFill>
            <a:schemeClr val="bg1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ru-RU" sz="900">
              <a:solidFill>
                <a:schemeClr val="tx1">
                  <a:lumMod val="65000"/>
                  <a:lumOff val="35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+Дельта</a:t>
          </a:r>
        </a:p>
      </xdr:txBody>
    </xdr:sp>
    <xdr:clientData fPrintsWithSheet="0"/>
  </xdr:twoCellAnchor>
  <xdr:twoCellAnchor editAs="oneCell">
    <xdr:from>
      <xdr:col>4</xdr:col>
      <xdr:colOff>2562225</xdr:colOff>
      <xdr:row>9</xdr:row>
      <xdr:rowOff>9525</xdr:rowOff>
    </xdr:from>
    <xdr:to>
      <xdr:col>5</xdr:col>
      <xdr:colOff>750</xdr:colOff>
      <xdr:row>10</xdr:row>
      <xdr:rowOff>115050</xdr:rowOff>
    </xdr:to>
    <xdr:pic macro="[0]!modList07.RefreshF31">
      <xdr:nvPicPr>
        <xdr:cNvPr id="7" name="refresh"/>
        <xdr:cNvPicPr>
          <a:picLocks noChangeAspect="1"/>
        </xdr:cNvPicPr>
      </xdr:nvPicPr>
      <xdr:blipFill>
        <a:blip xmlns:r="http://schemas.openxmlformats.org/officeDocument/2006/relationships" r:embed="rId2">
          <a:duotone>
            <a:schemeClr val="accent3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6125" y="762000"/>
          <a:ext cx="248400" cy="248400"/>
        </a:xfrm>
        <a:prstGeom prst="rect">
          <a:avLst/>
        </a:prstGeom>
      </xdr:spPr>
    </xdr:pic>
    <xdr:clientData fPrint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38100</xdr:colOff>
      <xdr:row>14</xdr:row>
      <xdr:rowOff>0</xdr:rowOff>
    </xdr:from>
    <xdr:to>
      <xdr:col>7</xdr:col>
      <xdr:colOff>257175</xdr:colOff>
      <xdr:row>14</xdr:row>
      <xdr:rowOff>219075</xdr:rowOff>
    </xdr:to>
    <xdr:pic macro="[0]!modList03.CalendarShow">
      <xdr:nvPicPr>
        <xdr:cNvPr id="150548" name="shCalendar" hidden="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0" y="1847850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10</xdr:row>
      <xdr:rowOff>0</xdr:rowOff>
    </xdr:from>
    <xdr:to>
      <xdr:col>4</xdr:col>
      <xdr:colOff>247650</xdr:colOff>
      <xdr:row>10</xdr:row>
      <xdr:rowOff>247650</xdr:rowOff>
    </xdr:to>
    <xdr:pic macro="[0]!modList00.FREEZE_PANES">
      <xdr:nvPicPr>
        <xdr:cNvPr id="3" name="FREEZE_PANES_H15" descr="update_org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6096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10</xdr:row>
      <xdr:rowOff>0</xdr:rowOff>
    </xdr:from>
    <xdr:to>
      <xdr:col>4</xdr:col>
      <xdr:colOff>247650</xdr:colOff>
      <xdr:row>10</xdr:row>
      <xdr:rowOff>247650</xdr:rowOff>
    </xdr:to>
    <xdr:pic macro="[0]!modList00.FREEZE_PANES">
      <xdr:nvPicPr>
        <xdr:cNvPr id="3" name="FREEZE_PANES_H15" descr="update_org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6096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219075</xdr:colOff>
      <xdr:row>0</xdr:row>
      <xdr:rowOff>38100</xdr:rowOff>
    </xdr:from>
    <xdr:to>
      <xdr:col>2</xdr:col>
      <xdr:colOff>511708</xdr:colOff>
      <xdr:row>2</xdr:row>
      <xdr:rowOff>40350</xdr:rowOff>
    </xdr:to>
    <xdr:pic macro="[0]!AllSheetsInThisWorkbook.MakeList">
      <xdr:nvPicPr>
        <xdr:cNvPr id="3" name="Рисунок 2"/>
        <xdr:cNvPicPr>
          <a:picLocks/>
        </xdr:cNvPicPr>
      </xdr:nvPicPr>
      <xdr:blipFill>
        <a:blip xmlns:r="http://schemas.openxmlformats.org/officeDocument/2006/relationships" r:embed="rId1">
          <a:duotone>
            <a:schemeClr val="accent3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25" y="38100"/>
          <a:ext cx="292633" cy="288000"/>
        </a:xfrm>
        <a:prstGeom prst="rect">
          <a:avLst/>
        </a:prstGeom>
      </xdr:spPr>
    </xdr:pic>
    <xdr:clientData fPrintsWithSheet="0"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Instruction"/>
  <dimension ref="A1:AC101"/>
  <sheetViews>
    <sheetView showGridLines="0" zoomScaleNormal="100" workbookViewId="0"/>
  </sheetViews>
  <sheetFormatPr defaultColWidth="9.140625" defaultRowHeight="14.25" x14ac:dyDescent="0.2"/>
  <cols>
    <col min="1" max="1" width="3.28515625" style="126" customWidth="1"/>
    <col min="2" max="2" width="8.7109375" style="126" customWidth="1"/>
    <col min="3" max="3" width="22.28515625" style="126" customWidth="1"/>
    <col min="4" max="4" width="4.28515625" style="126" customWidth="1"/>
    <col min="5" max="6" width="4.42578125" style="126" customWidth="1"/>
    <col min="7" max="7" width="4.5703125" style="126" customWidth="1"/>
    <col min="8" max="24" width="4.42578125" style="126" customWidth="1"/>
    <col min="25" max="25" width="4.42578125" style="127" customWidth="1"/>
    <col min="26" max="26" width="9.140625" style="126"/>
    <col min="27" max="27" width="9.140625" style="128"/>
    <col min="28" max="16384" width="9.140625" style="126"/>
  </cols>
  <sheetData>
    <row r="1" spans="1:29" ht="10.5" customHeight="1" x14ac:dyDescent="0.2">
      <c r="A1" s="125"/>
      <c r="AA1" s="128" t="s">
        <v>218</v>
      </c>
    </row>
    <row r="2" spans="1:29" ht="16.5" customHeight="1" x14ac:dyDescent="0.2">
      <c r="B2" s="284" t="str">
        <f>"Код шаблона: " &amp; GetCode()</f>
        <v>Код шаблона: FORM3.1.2021.ORG</v>
      </c>
      <c r="C2" s="284"/>
      <c r="D2" s="284"/>
      <c r="E2" s="284"/>
      <c r="F2" s="284"/>
      <c r="G2" s="284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7"/>
      <c r="Y2" s="128"/>
      <c r="AA2" s="126"/>
    </row>
    <row r="3" spans="1:29" ht="18" customHeight="1" x14ac:dyDescent="0.35">
      <c r="B3" s="285" t="str">
        <f>"Версия " &amp; Getversion()</f>
        <v>Версия 1.0</v>
      </c>
      <c r="C3" s="285"/>
      <c r="D3" s="130"/>
      <c r="E3" s="130"/>
      <c r="F3" s="130"/>
      <c r="G3" s="130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29"/>
      <c r="T3" s="129"/>
      <c r="U3" s="129"/>
      <c r="V3" s="131"/>
      <c r="W3" s="131"/>
      <c r="X3" s="131"/>
      <c r="Y3" s="131"/>
    </row>
    <row r="4" spans="1:29" ht="6" customHeight="1" x14ac:dyDescent="0.35">
      <c r="B4" s="132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131"/>
      <c r="S4" s="131"/>
      <c r="T4" s="131"/>
      <c r="U4" s="131"/>
      <c r="V4" s="131"/>
      <c r="W4" s="131"/>
      <c r="X4" s="131"/>
      <c r="Y4" s="131"/>
    </row>
    <row r="5" spans="1:29" ht="32.25" customHeight="1" x14ac:dyDescent="0.2">
      <c r="A5" s="133"/>
      <c r="B5" s="286" t="str">
        <f>Титульный!E5</f>
        <v>Предложения сетевой компании по технологическому расходу электроэнергии (мощности) - потерям в электрических сетях (организация)</v>
      </c>
      <c r="C5" s="287"/>
      <c r="D5" s="287"/>
      <c r="E5" s="287"/>
      <c r="F5" s="287"/>
      <c r="G5" s="287"/>
      <c r="H5" s="287"/>
      <c r="I5" s="287"/>
      <c r="J5" s="287"/>
      <c r="K5" s="287"/>
      <c r="L5" s="287"/>
      <c r="M5" s="287"/>
      <c r="N5" s="287"/>
      <c r="O5" s="287"/>
      <c r="P5" s="287"/>
      <c r="Q5" s="287"/>
      <c r="R5" s="287"/>
      <c r="S5" s="287"/>
      <c r="T5" s="287"/>
      <c r="U5" s="287"/>
      <c r="V5" s="287"/>
      <c r="W5" s="287"/>
      <c r="X5" s="287"/>
      <c r="Y5" s="288"/>
      <c r="Z5" s="133"/>
      <c r="AB5" s="133"/>
      <c r="AC5" s="133"/>
    </row>
    <row r="6" spans="1:29" ht="9.75" customHeight="1" x14ac:dyDescent="0.2">
      <c r="A6" s="134"/>
      <c r="B6" s="135"/>
      <c r="C6" s="136"/>
      <c r="D6" s="137"/>
      <c r="E6" s="137"/>
      <c r="F6" s="137"/>
      <c r="G6" s="137"/>
      <c r="H6" s="137"/>
      <c r="I6" s="137"/>
      <c r="J6" s="137"/>
      <c r="K6" s="137"/>
      <c r="L6" s="137"/>
      <c r="M6" s="137"/>
      <c r="N6" s="137"/>
      <c r="O6" s="137"/>
      <c r="P6" s="137"/>
      <c r="Q6" s="137"/>
      <c r="R6" s="137"/>
      <c r="S6" s="137"/>
      <c r="T6" s="137"/>
      <c r="U6" s="137"/>
      <c r="V6" s="137"/>
      <c r="W6" s="137"/>
      <c r="X6" s="137"/>
      <c r="Y6" s="138"/>
    </row>
    <row r="7" spans="1:29" ht="15" customHeight="1" x14ac:dyDescent="0.2">
      <c r="A7" s="134"/>
      <c r="B7" s="139"/>
      <c r="C7" s="140"/>
      <c r="D7" s="137"/>
      <c r="E7" s="289" t="s">
        <v>253</v>
      </c>
      <c r="F7" s="289"/>
      <c r="G7" s="289"/>
      <c r="H7" s="289"/>
      <c r="I7" s="289"/>
      <c r="J7" s="289"/>
      <c r="K7" s="289"/>
      <c r="L7" s="289"/>
      <c r="M7" s="289"/>
      <c r="N7" s="289"/>
      <c r="O7" s="289"/>
      <c r="P7" s="289"/>
      <c r="Q7" s="289"/>
      <c r="R7" s="289"/>
      <c r="S7" s="289"/>
      <c r="T7" s="289"/>
      <c r="U7" s="289"/>
      <c r="V7" s="289"/>
      <c r="W7" s="289"/>
      <c r="X7" s="289"/>
      <c r="Y7" s="138"/>
    </row>
    <row r="8" spans="1:29" ht="15" customHeight="1" x14ac:dyDescent="0.2">
      <c r="A8" s="134"/>
      <c r="B8" s="139"/>
      <c r="C8" s="140"/>
      <c r="D8" s="137"/>
      <c r="E8" s="289"/>
      <c r="F8" s="289"/>
      <c r="G8" s="289"/>
      <c r="H8" s="289"/>
      <c r="I8" s="289"/>
      <c r="J8" s="289"/>
      <c r="K8" s="289"/>
      <c r="L8" s="289"/>
      <c r="M8" s="289"/>
      <c r="N8" s="289"/>
      <c r="O8" s="289"/>
      <c r="P8" s="289"/>
      <c r="Q8" s="289"/>
      <c r="R8" s="289"/>
      <c r="S8" s="289"/>
      <c r="T8" s="289"/>
      <c r="U8" s="289"/>
      <c r="V8" s="289"/>
      <c r="W8" s="289"/>
      <c r="X8" s="289"/>
      <c r="Y8" s="138"/>
    </row>
    <row r="9" spans="1:29" ht="15" customHeight="1" x14ac:dyDescent="0.2">
      <c r="A9" s="134"/>
      <c r="B9" s="139"/>
      <c r="C9" s="140"/>
      <c r="D9" s="137"/>
      <c r="E9" s="289"/>
      <c r="F9" s="289"/>
      <c r="G9" s="289"/>
      <c r="H9" s="289"/>
      <c r="I9" s="289"/>
      <c r="J9" s="289"/>
      <c r="K9" s="289"/>
      <c r="L9" s="289"/>
      <c r="M9" s="289"/>
      <c r="N9" s="289"/>
      <c r="O9" s="289"/>
      <c r="P9" s="289"/>
      <c r="Q9" s="289"/>
      <c r="R9" s="289"/>
      <c r="S9" s="289"/>
      <c r="T9" s="289"/>
      <c r="U9" s="289"/>
      <c r="V9" s="289"/>
      <c r="W9" s="289"/>
      <c r="X9" s="289"/>
      <c r="Y9" s="138"/>
    </row>
    <row r="10" spans="1:29" ht="10.5" customHeight="1" x14ac:dyDescent="0.2">
      <c r="A10" s="134"/>
      <c r="B10" s="139"/>
      <c r="C10" s="140"/>
      <c r="D10" s="137"/>
      <c r="E10" s="289"/>
      <c r="F10" s="289"/>
      <c r="G10" s="289"/>
      <c r="H10" s="289"/>
      <c r="I10" s="289"/>
      <c r="J10" s="289"/>
      <c r="K10" s="289"/>
      <c r="L10" s="289"/>
      <c r="M10" s="289"/>
      <c r="N10" s="289"/>
      <c r="O10" s="289"/>
      <c r="P10" s="289"/>
      <c r="Q10" s="289"/>
      <c r="R10" s="289"/>
      <c r="S10" s="289"/>
      <c r="T10" s="289"/>
      <c r="U10" s="289"/>
      <c r="V10" s="289"/>
      <c r="W10" s="289"/>
      <c r="X10" s="289"/>
      <c r="Y10" s="138"/>
    </row>
    <row r="11" spans="1:29" ht="25.5" customHeight="1" x14ac:dyDescent="0.2">
      <c r="A11" s="134"/>
      <c r="B11" s="139"/>
      <c r="C11" s="140"/>
      <c r="D11" s="137"/>
      <c r="E11" s="289"/>
      <c r="F11" s="289"/>
      <c r="G11" s="289"/>
      <c r="H11" s="289"/>
      <c r="I11" s="289"/>
      <c r="J11" s="289"/>
      <c r="K11" s="289"/>
      <c r="L11" s="289"/>
      <c r="M11" s="289"/>
      <c r="N11" s="289"/>
      <c r="O11" s="289"/>
      <c r="P11" s="289"/>
      <c r="Q11" s="289"/>
      <c r="R11" s="289"/>
      <c r="S11" s="289"/>
      <c r="T11" s="289"/>
      <c r="U11" s="289"/>
      <c r="V11" s="289"/>
      <c r="W11" s="289"/>
      <c r="X11" s="289"/>
      <c r="Y11" s="138"/>
    </row>
    <row r="12" spans="1:29" ht="12" customHeight="1" x14ac:dyDescent="0.2">
      <c r="A12" s="134"/>
      <c r="B12" s="139"/>
      <c r="C12" s="140"/>
      <c r="D12" s="137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89"/>
      <c r="W12" s="289"/>
      <c r="X12" s="289"/>
      <c r="Y12" s="138"/>
    </row>
    <row r="13" spans="1:29" ht="30.75" customHeight="1" x14ac:dyDescent="0.2">
      <c r="A13" s="134"/>
      <c r="B13" s="139"/>
      <c r="C13" s="140"/>
      <c r="D13" s="137"/>
      <c r="E13" s="289"/>
      <c r="F13" s="289"/>
      <c r="G13" s="289"/>
      <c r="H13" s="289"/>
      <c r="I13" s="289"/>
      <c r="J13" s="289"/>
      <c r="K13" s="289"/>
      <c r="L13" s="289"/>
      <c r="M13" s="289"/>
      <c r="N13" s="289"/>
      <c r="O13" s="289"/>
      <c r="P13" s="289"/>
      <c r="Q13" s="289"/>
      <c r="R13" s="289"/>
      <c r="S13" s="289"/>
      <c r="T13" s="289"/>
      <c r="U13" s="289"/>
      <c r="V13" s="289"/>
      <c r="W13" s="289"/>
      <c r="X13" s="289"/>
      <c r="Y13" s="141"/>
    </row>
    <row r="14" spans="1:29" ht="15" customHeight="1" x14ac:dyDescent="0.2">
      <c r="A14" s="134"/>
      <c r="B14" s="139"/>
      <c r="C14" s="140"/>
      <c r="D14" s="137"/>
      <c r="E14" s="289" t="s">
        <v>246</v>
      </c>
      <c r="F14" s="289"/>
      <c r="G14" s="289"/>
      <c r="H14" s="289"/>
      <c r="I14" s="289"/>
      <c r="J14" s="289"/>
      <c r="K14" s="289"/>
      <c r="L14" s="289"/>
      <c r="M14" s="289"/>
      <c r="N14" s="289"/>
      <c r="O14" s="289"/>
      <c r="P14" s="289"/>
      <c r="Q14" s="289"/>
      <c r="R14" s="289"/>
      <c r="S14" s="289"/>
      <c r="T14" s="289"/>
      <c r="U14" s="289"/>
      <c r="V14" s="289"/>
      <c r="W14" s="289"/>
      <c r="X14" s="289"/>
      <c r="Y14" s="138"/>
    </row>
    <row r="15" spans="1:29" ht="15" x14ac:dyDescent="0.2">
      <c r="A15" s="134"/>
      <c r="B15" s="139"/>
      <c r="C15" s="140"/>
      <c r="D15" s="137"/>
      <c r="E15" s="289"/>
      <c r="F15" s="289"/>
      <c r="G15" s="289"/>
      <c r="H15" s="289"/>
      <c r="I15" s="289"/>
      <c r="J15" s="289"/>
      <c r="K15" s="289"/>
      <c r="L15" s="289"/>
      <c r="M15" s="289"/>
      <c r="N15" s="289"/>
      <c r="O15" s="289"/>
      <c r="P15" s="289"/>
      <c r="Q15" s="289"/>
      <c r="R15" s="289"/>
      <c r="S15" s="289"/>
      <c r="T15" s="289"/>
      <c r="U15" s="289"/>
      <c r="V15" s="289"/>
      <c r="W15" s="289"/>
      <c r="X15" s="289"/>
      <c r="Y15" s="138"/>
    </row>
    <row r="16" spans="1:29" ht="15" x14ac:dyDescent="0.2">
      <c r="A16" s="134"/>
      <c r="B16" s="139"/>
      <c r="C16" s="140"/>
      <c r="D16" s="137"/>
      <c r="E16" s="289"/>
      <c r="F16" s="289"/>
      <c r="G16" s="289"/>
      <c r="H16" s="289"/>
      <c r="I16" s="289"/>
      <c r="J16" s="289"/>
      <c r="K16" s="289"/>
      <c r="L16" s="289"/>
      <c r="M16" s="289"/>
      <c r="N16" s="289"/>
      <c r="O16" s="289"/>
      <c r="P16" s="289"/>
      <c r="Q16" s="289"/>
      <c r="R16" s="289"/>
      <c r="S16" s="289"/>
      <c r="T16" s="289"/>
      <c r="U16" s="289"/>
      <c r="V16" s="289"/>
      <c r="W16" s="289"/>
      <c r="X16" s="289"/>
      <c r="Y16" s="138"/>
    </row>
    <row r="17" spans="1:25" ht="15" customHeight="1" x14ac:dyDescent="0.2">
      <c r="A17" s="134"/>
      <c r="B17" s="139"/>
      <c r="C17" s="140"/>
      <c r="D17" s="137"/>
      <c r="E17" s="289"/>
      <c r="F17" s="289"/>
      <c r="G17" s="289"/>
      <c r="H17" s="289"/>
      <c r="I17" s="289"/>
      <c r="J17" s="289"/>
      <c r="K17" s="289"/>
      <c r="L17" s="289"/>
      <c r="M17" s="289"/>
      <c r="N17" s="289"/>
      <c r="O17" s="289"/>
      <c r="P17" s="289"/>
      <c r="Q17" s="289"/>
      <c r="R17" s="289"/>
      <c r="S17" s="289"/>
      <c r="T17" s="289"/>
      <c r="U17" s="289"/>
      <c r="V17" s="289"/>
      <c r="W17" s="289"/>
      <c r="X17" s="289"/>
      <c r="Y17" s="138"/>
    </row>
    <row r="18" spans="1:25" ht="15" x14ac:dyDescent="0.2">
      <c r="A18" s="134"/>
      <c r="B18" s="139"/>
      <c r="C18" s="140"/>
      <c r="D18" s="137"/>
      <c r="E18" s="289"/>
      <c r="F18" s="289"/>
      <c r="G18" s="289"/>
      <c r="H18" s="289"/>
      <c r="I18" s="289"/>
      <c r="J18" s="289"/>
      <c r="K18" s="289"/>
      <c r="L18" s="289"/>
      <c r="M18" s="289"/>
      <c r="N18" s="289"/>
      <c r="O18" s="289"/>
      <c r="P18" s="289"/>
      <c r="Q18" s="289"/>
      <c r="R18" s="289"/>
      <c r="S18" s="289"/>
      <c r="T18" s="289"/>
      <c r="U18" s="289"/>
      <c r="V18" s="289"/>
      <c r="W18" s="289"/>
      <c r="X18" s="289"/>
      <c r="Y18" s="138"/>
    </row>
    <row r="19" spans="1:25" ht="53.25" customHeight="1" x14ac:dyDescent="0.2">
      <c r="A19" s="134"/>
      <c r="B19" s="139"/>
      <c r="C19" s="140"/>
      <c r="D19" s="142"/>
      <c r="E19" s="289"/>
      <c r="F19" s="289"/>
      <c r="G19" s="289"/>
      <c r="H19" s="289"/>
      <c r="I19" s="289"/>
      <c r="J19" s="289"/>
      <c r="K19" s="289"/>
      <c r="L19" s="289"/>
      <c r="M19" s="289"/>
      <c r="N19" s="289"/>
      <c r="O19" s="289"/>
      <c r="P19" s="289"/>
      <c r="Q19" s="289"/>
      <c r="R19" s="289"/>
      <c r="S19" s="289"/>
      <c r="T19" s="289"/>
      <c r="U19" s="289"/>
      <c r="V19" s="289"/>
      <c r="W19" s="289"/>
      <c r="X19" s="289"/>
      <c r="Y19" s="138"/>
    </row>
    <row r="20" spans="1:25" ht="15" hidden="1" x14ac:dyDescent="0.2">
      <c r="A20" s="134"/>
      <c r="B20" s="139"/>
      <c r="C20" s="140"/>
      <c r="D20" s="142"/>
      <c r="E20" s="143"/>
      <c r="F20" s="143"/>
      <c r="G20" s="143"/>
      <c r="H20" s="143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43"/>
      <c r="W20" s="143"/>
      <c r="X20" s="143"/>
      <c r="Y20" s="138"/>
    </row>
    <row r="21" spans="1:25" ht="14.25" hidden="1" customHeight="1" x14ac:dyDescent="0.2">
      <c r="A21" s="134"/>
      <c r="B21" s="139"/>
      <c r="C21" s="140"/>
      <c r="D21" s="135"/>
      <c r="E21" s="144" t="s">
        <v>219</v>
      </c>
      <c r="F21" s="290" t="s">
        <v>220</v>
      </c>
      <c r="G21" s="291"/>
      <c r="H21" s="291"/>
      <c r="I21" s="291"/>
      <c r="J21" s="291"/>
      <c r="K21" s="291"/>
      <c r="L21" s="291"/>
      <c r="M21" s="291"/>
      <c r="N21" s="145"/>
      <c r="O21" s="147" t="s">
        <v>219</v>
      </c>
      <c r="P21" s="292" t="s">
        <v>222</v>
      </c>
      <c r="Q21" s="293"/>
      <c r="R21" s="293"/>
      <c r="S21" s="293"/>
      <c r="T21" s="293"/>
      <c r="U21" s="293"/>
      <c r="V21" s="293"/>
      <c r="W21" s="293"/>
      <c r="X21" s="293"/>
      <c r="Y21" s="138"/>
    </row>
    <row r="22" spans="1:25" ht="14.25" hidden="1" customHeight="1" x14ac:dyDescent="0.2">
      <c r="A22" s="134"/>
      <c r="B22" s="139"/>
      <c r="C22" s="140"/>
      <c r="D22" s="135"/>
      <c r="E22" s="146" t="s">
        <v>219</v>
      </c>
      <c r="F22" s="290" t="s">
        <v>221</v>
      </c>
      <c r="G22" s="291"/>
      <c r="H22" s="291"/>
      <c r="I22" s="291"/>
      <c r="J22" s="291"/>
      <c r="K22" s="291"/>
      <c r="L22" s="291"/>
      <c r="M22" s="291"/>
      <c r="N22" s="145"/>
      <c r="Y22" s="138"/>
    </row>
    <row r="23" spans="1:25" ht="27" hidden="1" customHeight="1" x14ac:dyDescent="0.2">
      <c r="A23" s="134"/>
      <c r="B23" s="139"/>
      <c r="C23" s="140"/>
      <c r="D23" s="135"/>
      <c r="E23" s="137"/>
      <c r="F23" s="137"/>
      <c r="G23" s="137"/>
      <c r="H23" s="137"/>
      <c r="I23" s="137"/>
      <c r="J23" s="137"/>
      <c r="K23" s="137"/>
      <c r="L23" s="137"/>
      <c r="M23" s="137"/>
      <c r="N23" s="137"/>
      <c r="O23" s="137"/>
      <c r="P23" s="137"/>
      <c r="Q23" s="137"/>
      <c r="R23" s="137"/>
      <c r="S23" s="137"/>
      <c r="T23" s="137"/>
      <c r="U23" s="137"/>
      <c r="V23" s="137"/>
      <c r="W23" s="137"/>
      <c r="X23" s="137"/>
      <c r="Y23" s="138"/>
    </row>
    <row r="24" spans="1:25" ht="10.5" hidden="1" customHeight="1" x14ac:dyDescent="0.2">
      <c r="A24" s="134"/>
      <c r="B24" s="139"/>
      <c r="C24" s="140"/>
      <c r="D24" s="135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7"/>
      <c r="W24" s="137"/>
      <c r="X24" s="137"/>
      <c r="Y24" s="138"/>
    </row>
    <row r="25" spans="1:25" ht="15" hidden="1" x14ac:dyDescent="0.2">
      <c r="A25" s="134"/>
      <c r="B25" s="139"/>
      <c r="C25" s="140"/>
      <c r="D25" s="135"/>
      <c r="E25" s="137"/>
      <c r="F25" s="137"/>
      <c r="G25" s="137"/>
      <c r="H25" s="137"/>
      <c r="I25" s="137"/>
      <c r="J25" s="137"/>
      <c r="K25" s="137"/>
      <c r="L25" s="137"/>
      <c r="M25" s="137"/>
      <c r="N25" s="137"/>
      <c r="O25" s="137"/>
      <c r="P25" s="137"/>
      <c r="Q25" s="137"/>
      <c r="R25" s="137"/>
      <c r="S25" s="137"/>
      <c r="T25" s="137"/>
      <c r="U25" s="137"/>
      <c r="V25" s="137"/>
      <c r="W25" s="137"/>
      <c r="X25" s="137"/>
      <c r="Y25" s="138"/>
    </row>
    <row r="26" spans="1:25" ht="12" hidden="1" customHeight="1" x14ac:dyDescent="0.2">
      <c r="A26" s="134"/>
      <c r="B26" s="139"/>
      <c r="C26" s="140"/>
      <c r="D26" s="135"/>
      <c r="E26" s="137"/>
      <c r="F26" s="137"/>
      <c r="G26" s="137"/>
      <c r="H26" s="137"/>
      <c r="I26" s="137"/>
      <c r="J26" s="137"/>
      <c r="K26" s="137"/>
      <c r="L26" s="137"/>
      <c r="M26" s="137"/>
      <c r="N26" s="137"/>
      <c r="O26" s="137"/>
      <c r="P26" s="137"/>
      <c r="Q26" s="137"/>
      <c r="R26" s="137"/>
      <c r="S26" s="137"/>
      <c r="T26" s="137"/>
      <c r="U26" s="137"/>
      <c r="V26" s="137"/>
      <c r="W26" s="137"/>
      <c r="X26" s="137"/>
      <c r="Y26" s="138"/>
    </row>
    <row r="27" spans="1:25" ht="15" hidden="1" x14ac:dyDescent="0.2">
      <c r="A27" s="134"/>
      <c r="B27" s="139"/>
      <c r="C27" s="140"/>
      <c r="D27" s="135"/>
      <c r="E27" s="137"/>
      <c r="F27" s="137"/>
      <c r="G27" s="137"/>
      <c r="H27" s="137"/>
      <c r="I27" s="137"/>
      <c r="J27" s="137"/>
      <c r="K27" s="137"/>
      <c r="L27" s="137"/>
      <c r="M27" s="137"/>
      <c r="N27" s="137"/>
      <c r="O27" s="137"/>
      <c r="P27" s="137"/>
      <c r="Q27" s="137"/>
      <c r="R27" s="137"/>
      <c r="S27" s="137"/>
      <c r="T27" s="137"/>
      <c r="U27" s="137"/>
      <c r="V27" s="137"/>
      <c r="W27" s="137"/>
      <c r="X27" s="137"/>
      <c r="Y27" s="138"/>
    </row>
    <row r="28" spans="1:25" ht="15" hidden="1" x14ac:dyDescent="0.2">
      <c r="A28" s="134"/>
      <c r="B28" s="139"/>
      <c r="C28" s="140"/>
      <c r="D28" s="135"/>
      <c r="E28" s="137"/>
      <c r="F28" s="137"/>
      <c r="G28" s="137"/>
      <c r="H28" s="137"/>
      <c r="I28" s="137"/>
      <c r="J28" s="137"/>
      <c r="K28" s="137"/>
      <c r="L28" s="137"/>
      <c r="M28" s="137"/>
      <c r="N28" s="137"/>
      <c r="O28" s="137"/>
      <c r="P28" s="137"/>
      <c r="Q28" s="137"/>
      <c r="R28" s="137"/>
      <c r="S28" s="137"/>
      <c r="T28" s="137"/>
      <c r="U28" s="137"/>
      <c r="V28" s="137"/>
      <c r="W28" s="137"/>
      <c r="X28" s="137"/>
      <c r="Y28" s="138"/>
    </row>
    <row r="29" spans="1:25" ht="15" hidden="1" x14ac:dyDescent="0.2">
      <c r="A29" s="134"/>
      <c r="B29" s="139"/>
      <c r="C29" s="140"/>
      <c r="D29" s="135"/>
      <c r="E29" s="137"/>
      <c r="F29" s="137"/>
      <c r="G29" s="137"/>
      <c r="H29" s="137"/>
      <c r="I29" s="137"/>
      <c r="J29" s="137"/>
      <c r="K29" s="137"/>
      <c r="L29" s="137"/>
      <c r="M29" s="137"/>
      <c r="N29" s="137"/>
      <c r="O29" s="137"/>
      <c r="P29" s="137"/>
      <c r="Q29" s="137"/>
      <c r="R29" s="137"/>
      <c r="S29" s="137"/>
      <c r="T29" s="137"/>
      <c r="U29" s="137"/>
      <c r="V29" s="137"/>
      <c r="W29" s="137"/>
      <c r="X29" s="137"/>
      <c r="Y29" s="138"/>
    </row>
    <row r="30" spans="1:25" ht="15" hidden="1" x14ac:dyDescent="0.2">
      <c r="A30" s="134"/>
      <c r="B30" s="139"/>
      <c r="C30" s="140"/>
      <c r="D30" s="135"/>
      <c r="E30" s="137"/>
      <c r="F30" s="137"/>
      <c r="G30" s="137"/>
      <c r="H30" s="137"/>
      <c r="I30" s="137"/>
      <c r="J30" s="137"/>
      <c r="K30" s="137"/>
      <c r="L30" s="137"/>
      <c r="M30" s="137"/>
      <c r="N30" s="137"/>
      <c r="O30" s="137"/>
      <c r="P30" s="137"/>
      <c r="Q30" s="137"/>
      <c r="R30" s="137"/>
      <c r="S30" s="137"/>
      <c r="T30" s="137"/>
      <c r="U30" s="137"/>
      <c r="V30" s="137"/>
      <c r="W30" s="137"/>
      <c r="X30" s="137"/>
      <c r="Y30" s="138"/>
    </row>
    <row r="31" spans="1:25" ht="15" hidden="1" x14ac:dyDescent="0.2">
      <c r="A31" s="134"/>
      <c r="B31" s="139"/>
      <c r="C31" s="140"/>
      <c r="D31" s="135"/>
      <c r="E31" s="137"/>
      <c r="F31" s="137"/>
      <c r="G31" s="137"/>
      <c r="H31" s="137"/>
      <c r="I31" s="137"/>
      <c r="J31" s="137"/>
      <c r="K31" s="137"/>
      <c r="L31" s="137"/>
      <c r="M31" s="137"/>
      <c r="N31" s="137"/>
      <c r="O31" s="137"/>
      <c r="P31" s="137"/>
      <c r="Q31" s="137"/>
      <c r="R31" s="137"/>
      <c r="S31" s="137"/>
      <c r="T31" s="137"/>
      <c r="U31" s="137"/>
      <c r="V31" s="137"/>
      <c r="W31" s="137"/>
      <c r="X31" s="137"/>
      <c r="Y31" s="138"/>
    </row>
    <row r="32" spans="1:25" ht="15" hidden="1" x14ac:dyDescent="0.2">
      <c r="A32" s="134"/>
      <c r="B32" s="139"/>
      <c r="C32" s="140"/>
      <c r="D32" s="135"/>
      <c r="E32" s="137"/>
      <c r="F32" s="137"/>
      <c r="G32" s="137"/>
      <c r="H32" s="137"/>
      <c r="I32" s="137"/>
      <c r="J32" s="137"/>
      <c r="K32" s="137"/>
      <c r="L32" s="137"/>
      <c r="M32" s="137"/>
      <c r="N32" s="137"/>
      <c r="O32" s="137"/>
      <c r="P32" s="137"/>
      <c r="Q32" s="137"/>
      <c r="R32" s="137"/>
      <c r="S32" s="137"/>
      <c r="T32" s="137"/>
      <c r="U32" s="137"/>
      <c r="V32" s="137"/>
      <c r="W32" s="137"/>
      <c r="X32" s="137"/>
      <c r="Y32" s="138"/>
    </row>
    <row r="33" spans="1:25" ht="15.75" hidden="1" customHeight="1" x14ac:dyDescent="0.2">
      <c r="A33" s="134"/>
      <c r="B33" s="139"/>
      <c r="C33" s="140"/>
      <c r="D33" s="142"/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43"/>
      <c r="W33" s="143"/>
      <c r="X33" s="143"/>
      <c r="Y33" s="138"/>
    </row>
    <row r="34" spans="1:25" ht="15" hidden="1" x14ac:dyDescent="0.2">
      <c r="A34" s="134"/>
      <c r="B34" s="139"/>
      <c r="C34" s="140"/>
      <c r="D34" s="142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  <c r="Y34" s="138"/>
    </row>
    <row r="35" spans="1:25" ht="24" hidden="1" customHeight="1" x14ac:dyDescent="0.2">
      <c r="A35" s="134"/>
      <c r="B35" s="139"/>
      <c r="C35" s="140"/>
      <c r="D35" s="135"/>
      <c r="E35" s="294" t="s">
        <v>248</v>
      </c>
      <c r="F35" s="294"/>
      <c r="G35" s="294"/>
      <c r="H35" s="294"/>
      <c r="I35" s="294"/>
      <c r="J35" s="294"/>
      <c r="K35" s="294"/>
      <c r="L35" s="294"/>
      <c r="M35" s="294"/>
      <c r="N35" s="294"/>
      <c r="O35" s="294"/>
      <c r="P35" s="294"/>
      <c r="Q35" s="294"/>
      <c r="R35" s="294"/>
      <c r="S35" s="294"/>
      <c r="T35" s="294"/>
      <c r="U35" s="294"/>
      <c r="V35" s="294"/>
      <c r="W35" s="294"/>
      <c r="X35" s="294"/>
      <c r="Y35" s="138"/>
    </row>
    <row r="36" spans="1:25" ht="38.25" hidden="1" customHeight="1" x14ac:dyDescent="0.2">
      <c r="A36" s="134"/>
      <c r="B36" s="139"/>
      <c r="C36" s="140"/>
      <c r="D36" s="135"/>
      <c r="E36" s="294"/>
      <c r="F36" s="294"/>
      <c r="G36" s="294"/>
      <c r="H36" s="294"/>
      <c r="I36" s="294"/>
      <c r="J36" s="294"/>
      <c r="K36" s="294"/>
      <c r="L36" s="294"/>
      <c r="M36" s="294"/>
      <c r="N36" s="294"/>
      <c r="O36" s="294"/>
      <c r="P36" s="294"/>
      <c r="Q36" s="294"/>
      <c r="R36" s="294"/>
      <c r="S36" s="294"/>
      <c r="T36" s="294"/>
      <c r="U36" s="294"/>
      <c r="V36" s="294"/>
      <c r="W36" s="294"/>
      <c r="X36" s="294"/>
      <c r="Y36" s="138"/>
    </row>
    <row r="37" spans="1:25" ht="9.75" hidden="1" customHeight="1" x14ac:dyDescent="0.2">
      <c r="A37" s="134"/>
      <c r="B37" s="139"/>
      <c r="C37" s="140"/>
      <c r="D37" s="135"/>
      <c r="E37" s="294"/>
      <c r="F37" s="294"/>
      <c r="G37" s="294"/>
      <c r="H37" s="294"/>
      <c r="I37" s="294"/>
      <c r="J37" s="294"/>
      <c r="K37" s="294"/>
      <c r="L37" s="294"/>
      <c r="M37" s="294"/>
      <c r="N37" s="294"/>
      <c r="O37" s="294"/>
      <c r="P37" s="294"/>
      <c r="Q37" s="294"/>
      <c r="R37" s="294"/>
      <c r="S37" s="294"/>
      <c r="T37" s="294"/>
      <c r="U37" s="294"/>
      <c r="V37" s="294"/>
      <c r="W37" s="294"/>
      <c r="X37" s="294"/>
      <c r="Y37" s="138"/>
    </row>
    <row r="38" spans="1:25" ht="51" hidden="1" customHeight="1" x14ac:dyDescent="0.2">
      <c r="A38" s="134"/>
      <c r="B38" s="139"/>
      <c r="C38" s="140"/>
      <c r="D38" s="135"/>
      <c r="E38" s="294"/>
      <c r="F38" s="294"/>
      <c r="G38" s="294"/>
      <c r="H38" s="294"/>
      <c r="I38" s="294"/>
      <c r="J38" s="294"/>
      <c r="K38" s="294"/>
      <c r="L38" s="294"/>
      <c r="M38" s="294"/>
      <c r="N38" s="294"/>
      <c r="O38" s="294"/>
      <c r="P38" s="294"/>
      <c r="Q38" s="294"/>
      <c r="R38" s="294"/>
      <c r="S38" s="294"/>
      <c r="T38" s="294"/>
      <c r="U38" s="294"/>
      <c r="V38" s="294"/>
      <c r="W38" s="294"/>
      <c r="X38" s="294"/>
      <c r="Y38" s="138"/>
    </row>
    <row r="39" spans="1:25" ht="15" hidden="1" customHeight="1" x14ac:dyDescent="0.2">
      <c r="A39" s="134"/>
      <c r="B39" s="139"/>
      <c r="C39" s="140"/>
      <c r="D39" s="135"/>
      <c r="E39" s="294"/>
      <c r="F39" s="294"/>
      <c r="G39" s="294"/>
      <c r="H39" s="294"/>
      <c r="I39" s="294"/>
      <c r="J39" s="294"/>
      <c r="K39" s="294"/>
      <c r="L39" s="294"/>
      <c r="M39" s="294"/>
      <c r="N39" s="294"/>
      <c r="O39" s="294"/>
      <c r="P39" s="294"/>
      <c r="Q39" s="294"/>
      <c r="R39" s="294"/>
      <c r="S39" s="294"/>
      <c r="T39" s="294"/>
      <c r="U39" s="294"/>
      <c r="V39" s="294"/>
      <c r="W39" s="294"/>
      <c r="X39" s="294"/>
      <c r="Y39" s="138"/>
    </row>
    <row r="40" spans="1:25" ht="12" hidden="1" customHeight="1" x14ac:dyDescent="0.2">
      <c r="A40" s="134"/>
      <c r="B40" s="139"/>
      <c r="C40" s="140"/>
      <c r="D40" s="135"/>
      <c r="E40" s="273"/>
      <c r="F40" s="273"/>
      <c r="G40" s="273"/>
      <c r="H40" s="273"/>
      <c r="I40" s="273"/>
      <c r="J40" s="273"/>
      <c r="K40" s="272"/>
      <c r="L40" s="272"/>
      <c r="M40" s="272"/>
      <c r="N40" s="272"/>
      <c r="O40" s="272"/>
      <c r="P40" s="272"/>
      <c r="Q40" s="272"/>
      <c r="R40" s="272"/>
      <c r="S40" s="272"/>
      <c r="T40" s="272"/>
      <c r="U40" s="272"/>
      <c r="V40" s="272"/>
      <c r="W40" s="272"/>
      <c r="X40" s="272"/>
      <c r="Y40" s="138"/>
    </row>
    <row r="41" spans="1:25" ht="15" hidden="1" x14ac:dyDescent="0.2">
      <c r="A41" s="134"/>
      <c r="B41" s="139"/>
      <c r="C41" s="140"/>
      <c r="D41" s="135"/>
      <c r="E41" s="273"/>
      <c r="F41" s="273"/>
      <c r="G41" s="273"/>
      <c r="H41" s="273"/>
      <c r="I41" s="273"/>
      <c r="J41" s="273"/>
      <c r="K41" s="295"/>
      <c r="L41" s="295"/>
      <c r="M41" s="295"/>
      <c r="N41" s="295"/>
      <c r="O41" s="295"/>
      <c r="P41" s="295"/>
      <c r="Q41" s="295"/>
      <c r="R41" s="295"/>
      <c r="S41" s="295"/>
      <c r="T41" s="295"/>
      <c r="U41" s="295"/>
      <c r="V41" s="295"/>
      <c r="W41" s="295"/>
      <c r="X41" s="295"/>
      <c r="Y41" s="138"/>
    </row>
    <row r="42" spans="1:25" ht="15" hidden="1" x14ac:dyDescent="0.2">
      <c r="A42" s="134"/>
      <c r="B42" s="139"/>
      <c r="C42" s="140"/>
      <c r="D42" s="135"/>
      <c r="E42" s="175"/>
      <c r="F42" s="175"/>
      <c r="G42" s="175"/>
      <c r="H42" s="175"/>
      <c r="I42" s="175"/>
      <c r="J42" s="175"/>
      <c r="K42" s="175"/>
      <c r="L42" s="175"/>
      <c r="M42" s="175"/>
      <c r="N42" s="175"/>
      <c r="O42" s="175"/>
      <c r="P42" s="175"/>
      <c r="Q42" s="175"/>
      <c r="R42" s="175"/>
      <c r="S42" s="175"/>
      <c r="T42" s="175"/>
      <c r="U42" s="175"/>
      <c r="V42" s="175"/>
      <c r="W42" s="175"/>
      <c r="X42" s="175"/>
      <c r="Y42" s="138"/>
    </row>
    <row r="43" spans="1:25" ht="15" hidden="1" x14ac:dyDescent="0.2">
      <c r="A43" s="134"/>
      <c r="B43" s="139"/>
      <c r="C43" s="140"/>
      <c r="D43" s="135"/>
      <c r="E43" s="175"/>
      <c r="F43" s="175"/>
      <c r="G43" s="175"/>
      <c r="H43" s="175"/>
      <c r="I43" s="175"/>
      <c r="J43" s="175"/>
      <c r="K43" s="175"/>
      <c r="L43" s="175"/>
      <c r="M43" s="175"/>
      <c r="N43" s="175"/>
      <c r="O43" s="175"/>
      <c r="P43" s="175"/>
      <c r="Q43" s="175"/>
      <c r="R43" s="175"/>
      <c r="S43" s="175"/>
      <c r="T43" s="175"/>
      <c r="U43" s="175"/>
      <c r="V43" s="175"/>
      <c r="W43" s="175"/>
      <c r="X43" s="175"/>
      <c r="Y43" s="138"/>
    </row>
    <row r="44" spans="1:25" ht="18.75" hidden="1" customHeight="1" x14ac:dyDescent="0.2">
      <c r="A44" s="134"/>
      <c r="B44" s="139"/>
      <c r="C44" s="140"/>
      <c r="D44" s="142"/>
      <c r="E44" s="175"/>
      <c r="F44" s="175"/>
      <c r="G44" s="175"/>
      <c r="H44" s="175"/>
      <c r="I44" s="175"/>
      <c r="J44" s="175"/>
      <c r="K44" s="175"/>
      <c r="L44" s="175"/>
      <c r="M44" s="175"/>
      <c r="N44" s="175"/>
      <c r="O44" s="175"/>
      <c r="P44" s="175"/>
      <c r="Q44" s="175"/>
      <c r="R44" s="175"/>
      <c r="S44" s="175"/>
      <c r="T44" s="175"/>
      <c r="U44" s="175"/>
      <c r="V44" s="175"/>
      <c r="W44" s="175"/>
      <c r="X44" s="175"/>
      <c r="Y44" s="138"/>
    </row>
    <row r="45" spans="1:25" ht="15" hidden="1" x14ac:dyDescent="0.2">
      <c r="A45" s="134"/>
      <c r="B45" s="139"/>
      <c r="C45" s="140"/>
      <c r="D45" s="142"/>
      <c r="E45" s="175"/>
      <c r="F45" s="175"/>
      <c r="G45" s="175"/>
      <c r="H45" s="175"/>
      <c r="I45" s="175"/>
      <c r="J45" s="175"/>
      <c r="K45" s="175"/>
      <c r="L45" s="175"/>
      <c r="M45" s="175"/>
      <c r="N45" s="175"/>
      <c r="O45" s="175"/>
      <c r="P45" s="175"/>
      <c r="Q45" s="175"/>
      <c r="R45" s="175"/>
      <c r="S45" s="175"/>
      <c r="T45" s="175"/>
      <c r="U45" s="175"/>
      <c r="V45" s="175"/>
      <c r="W45" s="175"/>
      <c r="X45" s="175"/>
      <c r="Y45" s="138"/>
    </row>
    <row r="46" spans="1:25" ht="24" hidden="1" customHeight="1" x14ac:dyDescent="0.2">
      <c r="A46" s="134"/>
      <c r="B46" s="139"/>
      <c r="C46" s="140"/>
      <c r="D46" s="135"/>
      <c r="E46" s="289" t="s">
        <v>223</v>
      </c>
      <c r="F46" s="289"/>
      <c r="G46" s="289"/>
      <c r="H46" s="289"/>
      <c r="I46" s="289"/>
      <c r="J46" s="289"/>
      <c r="K46" s="289"/>
      <c r="L46" s="289"/>
      <c r="M46" s="289"/>
      <c r="N46" s="289"/>
      <c r="O46" s="289"/>
      <c r="P46" s="289"/>
      <c r="Q46" s="289"/>
      <c r="R46" s="289"/>
      <c r="S46" s="289"/>
      <c r="T46" s="289"/>
      <c r="U46" s="289"/>
      <c r="V46" s="289"/>
      <c r="W46" s="289"/>
      <c r="X46" s="289"/>
      <c r="Y46" s="138"/>
    </row>
    <row r="47" spans="1:25" ht="37.5" hidden="1" customHeight="1" x14ac:dyDescent="0.2">
      <c r="A47" s="134"/>
      <c r="B47" s="139"/>
      <c r="C47" s="140"/>
      <c r="D47" s="135"/>
      <c r="E47" s="289"/>
      <c r="F47" s="289"/>
      <c r="G47" s="289"/>
      <c r="H47" s="289"/>
      <c r="I47" s="289"/>
      <c r="J47" s="289"/>
      <c r="K47" s="289"/>
      <c r="L47" s="289"/>
      <c r="M47" s="289"/>
      <c r="N47" s="289"/>
      <c r="O47" s="289"/>
      <c r="P47" s="289"/>
      <c r="Q47" s="289"/>
      <c r="R47" s="289"/>
      <c r="S47" s="289"/>
      <c r="T47" s="289"/>
      <c r="U47" s="289"/>
      <c r="V47" s="289"/>
      <c r="W47" s="289"/>
      <c r="X47" s="289"/>
      <c r="Y47" s="138"/>
    </row>
    <row r="48" spans="1:25" ht="24" hidden="1" customHeight="1" x14ac:dyDescent="0.2">
      <c r="A48" s="134"/>
      <c r="B48" s="139"/>
      <c r="C48" s="140"/>
      <c r="D48" s="135"/>
      <c r="E48" s="289"/>
      <c r="F48" s="289"/>
      <c r="G48" s="289"/>
      <c r="H48" s="289"/>
      <c r="I48" s="289"/>
      <c r="J48" s="289"/>
      <c r="K48" s="289"/>
      <c r="L48" s="289"/>
      <c r="M48" s="289"/>
      <c r="N48" s="289"/>
      <c r="O48" s="289"/>
      <c r="P48" s="289"/>
      <c r="Q48" s="289"/>
      <c r="R48" s="289"/>
      <c r="S48" s="289"/>
      <c r="T48" s="289"/>
      <c r="U48" s="289"/>
      <c r="V48" s="289"/>
      <c r="W48" s="289"/>
      <c r="X48" s="289"/>
      <c r="Y48" s="138"/>
    </row>
    <row r="49" spans="1:25" ht="51" hidden="1" customHeight="1" x14ac:dyDescent="0.2">
      <c r="A49" s="134"/>
      <c r="B49" s="139"/>
      <c r="C49" s="140"/>
      <c r="D49" s="135"/>
      <c r="E49" s="289"/>
      <c r="F49" s="289"/>
      <c r="G49" s="289"/>
      <c r="H49" s="289"/>
      <c r="I49" s="289"/>
      <c r="J49" s="289"/>
      <c r="K49" s="289"/>
      <c r="L49" s="289"/>
      <c r="M49" s="289"/>
      <c r="N49" s="289"/>
      <c r="O49" s="289"/>
      <c r="P49" s="289"/>
      <c r="Q49" s="289"/>
      <c r="R49" s="289"/>
      <c r="S49" s="289"/>
      <c r="T49" s="289"/>
      <c r="U49" s="289"/>
      <c r="V49" s="289"/>
      <c r="W49" s="289"/>
      <c r="X49" s="289"/>
      <c r="Y49" s="138"/>
    </row>
    <row r="50" spans="1:25" ht="15" hidden="1" x14ac:dyDescent="0.2">
      <c r="A50" s="134"/>
      <c r="B50" s="139"/>
      <c r="C50" s="140"/>
      <c r="D50" s="135"/>
      <c r="E50" s="289"/>
      <c r="F50" s="289"/>
      <c r="G50" s="289"/>
      <c r="H50" s="289"/>
      <c r="I50" s="289"/>
      <c r="J50" s="289"/>
      <c r="K50" s="289"/>
      <c r="L50" s="289"/>
      <c r="M50" s="289"/>
      <c r="N50" s="289"/>
      <c r="O50" s="289"/>
      <c r="P50" s="289"/>
      <c r="Q50" s="289"/>
      <c r="R50" s="289"/>
      <c r="S50" s="289"/>
      <c r="T50" s="289"/>
      <c r="U50" s="289"/>
      <c r="V50" s="289"/>
      <c r="W50" s="289"/>
      <c r="X50" s="289"/>
      <c r="Y50" s="138"/>
    </row>
    <row r="51" spans="1:25" ht="15" hidden="1" x14ac:dyDescent="0.2">
      <c r="A51" s="134"/>
      <c r="B51" s="139"/>
      <c r="C51" s="140"/>
      <c r="D51" s="135"/>
      <c r="E51" s="289"/>
      <c r="F51" s="289"/>
      <c r="G51" s="289"/>
      <c r="H51" s="289"/>
      <c r="I51" s="289"/>
      <c r="J51" s="289"/>
      <c r="K51" s="289"/>
      <c r="L51" s="289"/>
      <c r="M51" s="289"/>
      <c r="N51" s="289"/>
      <c r="O51" s="289"/>
      <c r="P51" s="289"/>
      <c r="Q51" s="289"/>
      <c r="R51" s="289"/>
      <c r="S51" s="289"/>
      <c r="T51" s="289"/>
      <c r="U51" s="289"/>
      <c r="V51" s="289"/>
      <c r="W51" s="289"/>
      <c r="X51" s="289"/>
      <c r="Y51" s="138"/>
    </row>
    <row r="52" spans="1:25" ht="15" hidden="1" x14ac:dyDescent="0.2">
      <c r="A52" s="134"/>
      <c r="B52" s="139"/>
      <c r="C52" s="140"/>
      <c r="D52" s="135"/>
      <c r="E52" s="289"/>
      <c r="F52" s="289"/>
      <c r="G52" s="289"/>
      <c r="H52" s="289"/>
      <c r="I52" s="289"/>
      <c r="J52" s="289"/>
      <c r="K52" s="289"/>
      <c r="L52" s="289"/>
      <c r="M52" s="289"/>
      <c r="N52" s="289"/>
      <c r="O52" s="289"/>
      <c r="P52" s="289"/>
      <c r="Q52" s="289"/>
      <c r="R52" s="289"/>
      <c r="S52" s="289"/>
      <c r="T52" s="289"/>
      <c r="U52" s="289"/>
      <c r="V52" s="289"/>
      <c r="W52" s="289"/>
      <c r="X52" s="289"/>
      <c r="Y52" s="138"/>
    </row>
    <row r="53" spans="1:25" ht="15" hidden="1" x14ac:dyDescent="0.2">
      <c r="A53" s="134"/>
      <c r="B53" s="139"/>
      <c r="C53" s="140"/>
      <c r="D53" s="135"/>
      <c r="E53" s="289"/>
      <c r="F53" s="289"/>
      <c r="G53" s="289"/>
      <c r="H53" s="289"/>
      <c r="I53" s="289"/>
      <c r="J53" s="289"/>
      <c r="K53" s="289"/>
      <c r="L53" s="289"/>
      <c r="M53" s="289"/>
      <c r="N53" s="289"/>
      <c r="O53" s="289"/>
      <c r="P53" s="289"/>
      <c r="Q53" s="289"/>
      <c r="R53" s="289"/>
      <c r="S53" s="289"/>
      <c r="T53" s="289"/>
      <c r="U53" s="289"/>
      <c r="V53" s="289"/>
      <c r="W53" s="289"/>
      <c r="X53" s="289"/>
      <c r="Y53" s="138"/>
    </row>
    <row r="54" spans="1:25" ht="17.25" hidden="1" customHeight="1" x14ac:dyDescent="0.2">
      <c r="A54" s="134"/>
      <c r="B54" s="139"/>
      <c r="C54" s="140"/>
      <c r="D54" s="142"/>
      <c r="E54" s="289"/>
      <c r="F54" s="289"/>
      <c r="G54" s="289"/>
      <c r="H54" s="289"/>
      <c r="I54" s="289"/>
      <c r="J54" s="289"/>
      <c r="K54" s="289"/>
      <c r="L54" s="289"/>
      <c r="M54" s="289"/>
      <c r="N54" s="289"/>
      <c r="O54" s="289"/>
      <c r="P54" s="289"/>
      <c r="Q54" s="289"/>
      <c r="R54" s="289"/>
      <c r="S54" s="289"/>
      <c r="T54" s="289"/>
      <c r="U54" s="289"/>
      <c r="V54" s="289"/>
      <c r="W54" s="289"/>
      <c r="X54" s="289"/>
      <c r="Y54" s="138"/>
    </row>
    <row r="55" spans="1:25" ht="15" hidden="1" x14ac:dyDescent="0.2">
      <c r="A55" s="134"/>
      <c r="B55" s="139"/>
      <c r="C55" s="140"/>
      <c r="D55" s="142"/>
      <c r="E55" s="289"/>
      <c r="F55" s="289"/>
      <c r="G55" s="289"/>
      <c r="H55" s="289"/>
      <c r="I55" s="289"/>
      <c r="J55" s="289"/>
      <c r="K55" s="289"/>
      <c r="L55" s="289"/>
      <c r="M55" s="289"/>
      <c r="N55" s="289"/>
      <c r="O55" s="289"/>
      <c r="P55" s="289"/>
      <c r="Q55" s="289"/>
      <c r="R55" s="289"/>
      <c r="S55" s="289"/>
      <c r="T55" s="289"/>
      <c r="U55" s="289"/>
      <c r="V55" s="289"/>
      <c r="W55" s="289"/>
      <c r="X55" s="289"/>
      <c r="Y55" s="138"/>
    </row>
    <row r="56" spans="1:25" ht="15" hidden="1" customHeight="1" x14ac:dyDescent="0.2">
      <c r="A56" s="134"/>
      <c r="B56" s="139"/>
      <c r="C56" s="140"/>
      <c r="D56" s="135"/>
      <c r="E56" s="276" t="s">
        <v>239</v>
      </c>
      <c r="F56" s="276"/>
      <c r="G56" s="276"/>
      <c r="H56" s="276"/>
      <c r="I56" s="276"/>
      <c r="J56" s="276"/>
      <c r="K56" s="277" t="s">
        <v>240</v>
      </c>
      <c r="L56" s="277"/>
      <c r="M56" s="277"/>
      <c r="N56" s="277"/>
      <c r="O56" s="277"/>
      <c r="P56" s="277"/>
      <c r="Q56" s="277"/>
      <c r="R56" s="277"/>
      <c r="S56" s="277"/>
      <c r="T56" s="277"/>
      <c r="U56" s="277"/>
      <c r="V56" s="277"/>
      <c r="W56" s="277"/>
      <c r="X56" s="277"/>
      <c r="Y56" s="138"/>
    </row>
    <row r="57" spans="1:25" ht="15" hidden="1" customHeight="1" x14ac:dyDescent="0.2">
      <c r="A57" s="134"/>
      <c r="B57" s="139"/>
      <c r="C57" s="140"/>
      <c r="D57" s="135"/>
      <c r="E57" s="273" t="s">
        <v>224</v>
      </c>
      <c r="F57" s="273"/>
      <c r="G57" s="273"/>
      <c r="H57" s="273"/>
      <c r="I57" s="273"/>
      <c r="J57" s="273"/>
      <c r="K57" s="277" t="s">
        <v>241</v>
      </c>
      <c r="L57" s="277"/>
      <c r="M57" s="277"/>
      <c r="N57" s="277"/>
      <c r="O57" s="277"/>
      <c r="P57" s="277"/>
      <c r="Q57" s="277"/>
      <c r="R57" s="277"/>
      <c r="S57" s="277"/>
      <c r="T57" s="277"/>
      <c r="U57" s="277"/>
      <c r="V57" s="277"/>
      <c r="W57" s="277"/>
      <c r="X57" s="277"/>
      <c r="Y57" s="138"/>
    </row>
    <row r="58" spans="1:25" ht="15" hidden="1" customHeight="1" x14ac:dyDescent="0.2">
      <c r="A58" s="134"/>
      <c r="B58" s="139"/>
      <c r="C58" s="140"/>
      <c r="D58" s="135"/>
      <c r="E58" s="148"/>
      <c r="F58" s="149"/>
      <c r="G58" s="150"/>
      <c r="H58" s="281"/>
      <c r="I58" s="281"/>
      <c r="J58" s="281"/>
      <c r="K58" s="281"/>
      <c r="L58" s="281"/>
      <c r="M58" s="281"/>
      <c r="N58" s="281"/>
      <c r="O58" s="281"/>
      <c r="P58" s="281"/>
      <c r="Q58" s="281"/>
      <c r="R58" s="281"/>
      <c r="S58" s="281"/>
      <c r="T58" s="281"/>
      <c r="U58" s="281"/>
      <c r="V58" s="281"/>
      <c r="W58" s="281"/>
      <c r="X58" s="281"/>
      <c r="Y58" s="138"/>
    </row>
    <row r="59" spans="1:25" ht="15" hidden="1" x14ac:dyDescent="0.2">
      <c r="A59" s="134"/>
      <c r="B59" s="139"/>
      <c r="C59" s="140"/>
      <c r="D59" s="135"/>
      <c r="E59" s="148"/>
      <c r="F59" s="149"/>
      <c r="G59" s="150"/>
      <c r="H59" s="281"/>
      <c r="I59" s="281"/>
      <c r="J59" s="281"/>
      <c r="K59" s="281"/>
      <c r="L59" s="281"/>
      <c r="M59" s="281"/>
      <c r="N59" s="281"/>
      <c r="O59" s="281"/>
      <c r="P59" s="281"/>
      <c r="Q59" s="281"/>
      <c r="R59" s="281"/>
      <c r="S59" s="281"/>
      <c r="T59" s="281"/>
      <c r="U59" s="281"/>
      <c r="V59" s="281"/>
      <c r="W59" s="281"/>
      <c r="X59" s="281"/>
      <c r="Y59" s="138"/>
    </row>
    <row r="60" spans="1:25" ht="27.75" hidden="1" customHeight="1" x14ac:dyDescent="0.2">
      <c r="A60" s="134"/>
      <c r="B60" s="139"/>
      <c r="C60" s="140"/>
      <c r="D60" s="135"/>
      <c r="E60" s="137"/>
      <c r="F60" s="137"/>
      <c r="G60" s="137"/>
      <c r="H60" s="137"/>
      <c r="I60" s="137"/>
      <c r="J60" s="137"/>
      <c r="K60" s="137"/>
      <c r="L60" s="137"/>
      <c r="M60" s="137"/>
      <c r="N60" s="137"/>
      <c r="O60" s="137"/>
      <c r="P60" s="137"/>
      <c r="Q60" s="137"/>
      <c r="R60" s="137"/>
      <c r="S60" s="137"/>
      <c r="T60" s="137"/>
      <c r="U60" s="137"/>
      <c r="V60" s="137"/>
      <c r="W60" s="137"/>
      <c r="X60" s="137"/>
      <c r="Y60" s="138"/>
    </row>
    <row r="61" spans="1:25" ht="15" hidden="1" x14ac:dyDescent="0.2">
      <c r="A61" s="134"/>
      <c r="B61" s="139"/>
      <c r="C61" s="140"/>
      <c r="D61" s="135"/>
      <c r="E61" s="137"/>
      <c r="F61" s="137"/>
      <c r="G61" s="137"/>
      <c r="H61" s="137"/>
      <c r="I61" s="137"/>
      <c r="J61" s="137"/>
      <c r="K61" s="137"/>
      <c r="L61" s="137"/>
      <c r="M61" s="137"/>
      <c r="N61" s="137"/>
      <c r="O61" s="137"/>
      <c r="P61" s="137"/>
      <c r="Q61" s="137"/>
      <c r="R61" s="137"/>
      <c r="S61" s="137"/>
      <c r="T61" s="137"/>
      <c r="U61" s="137"/>
      <c r="V61" s="137"/>
      <c r="W61" s="137"/>
      <c r="X61" s="137"/>
      <c r="Y61" s="138"/>
    </row>
    <row r="62" spans="1:25" ht="15" hidden="1" x14ac:dyDescent="0.2">
      <c r="A62" s="134"/>
      <c r="B62" s="139"/>
      <c r="C62" s="140"/>
      <c r="D62" s="135"/>
      <c r="E62" s="137"/>
      <c r="F62" s="137"/>
      <c r="G62" s="137"/>
      <c r="H62" s="137"/>
      <c r="I62" s="137"/>
      <c r="J62" s="137"/>
      <c r="K62" s="137"/>
      <c r="L62" s="137"/>
      <c r="M62" s="137"/>
      <c r="N62" s="137"/>
      <c r="O62" s="137"/>
      <c r="P62" s="137"/>
      <c r="Q62" s="137"/>
      <c r="R62" s="137"/>
      <c r="S62" s="137"/>
      <c r="T62" s="137"/>
      <c r="U62" s="137"/>
      <c r="V62" s="137"/>
      <c r="W62" s="137"/>
      <c r="X62" s="137"/>
      <c r="Y62" s="138"/>
    </row>
    <row r="63" spans="1:25" ht="15" hidden="1" x14ac:dyDescent="0.2">
      <c r="A63" s="134"/>
      <c r="B63" s="139"/>
      <c r="C63" s="140"/>
      <c r="D63" s="135"/>
      <c r="E63" s="137"/>
      <c r="F63" s="137"/>
      <c r="G63" s="137"/>
      <c r="H63" s="137"/>
      <c r="I63" s="137"/>
      <c r="J63" s="137"/>
      <c r="K63" s="137"/>
      <c r="L63" s="137"/>
      <c r="M63" s="137"/>
      <c r="N63" s="137"/>
      <c r="O63" s="137"/>
      <c r="P63" s="137"/>
      <c r="Q63" s="137"/>
      <c r="R63" s="137"/>
      <c r="S63" s="137"/>
      <c r="T63" s="137"/>
      <c r="U63" s="137"/>
      <c r="V63" s="137"/>
      <c r="W63" s="137"/>
      <c r="X63" s="137"/>
      <c r="Y63" s="138"/>
    </row>
    <row r="64" spans="1:25" ht="15" hidden="1" x14ac:dyDescent="0.2">
      <c r="A64" s="134"/>
      <c r="B64" s="139"/>
      <c r="C64" s="140"/>
      <c r="D64" s="135"/>
      <c r="E64" s="137"/>
      <c r="F64" s="137"/>
      <c r="G64" s="137"/>
      <c r="H64" s="137"/>
      <c r="I64" s="137"/>
      <c r="J64" s="137"/>
      <c r="K64" s="137"/>
      <c r="L64" s="137"/>
      <c r="M64" s="137"/>
      <c r="N64" s="137"/>
      <c r="O64" s="137"/>
      <c r="P64" s="137"/>
      <c r="Q64" s="137"/>
      <c r="R64" s="137"/>
      <c r="S64" s="137"/>
      <c r="T64" s="137"/>
      <c r="U64" s="137"/>
      <c r="V64" s="137"/>
      <c r="W64" s="137"/>
      <c r="X64" s="137"/>
      <c r="Y64" s="138"/>
    </row>
    <row r="65" spans="1:25" ht="15" hidden="1" x14ac:dyDescent="0.2">
      <c r="A65" s="134"/>
      <c r="B65" s="139"/>
      <c r="C65" s="140"/>
      <c r="D65" s="135"/>
      <c r="E65" s="137"/>
      <c r="F65" s="137"/>
      <c r="G65" s="137"/>
      <c r="H65" s="137"/>
      <c r="I65" s="137"/>
      <c r="J65" s="137"/>
      <c r="K65" s="137"/>
      <c r="L65" s="137"/>
      <c r="M65" s="137"/>
      <c r="N65" s="137"/>
      <c r="O65" s="137"/>
      <c r="P65" s="137"/>
      <c r="Q65" s="137"/>
      <c r="R65" s="137"/>
      <c r="S65" s="137"/>
      <c r="T65" s="137"/>
      <c r="U65" s="137"/>
      <c r="V65" s="137"/>
      <c r="W65" s="137"/>
      <c r="X65" s="137"/>
      <c r="Y65" s="138"/>
    </row>
    <row r="66" spans="1:25" ht="51" hidden="1" customHeight="1" x14ac:dyDescent="0.2">
      <c r="A66" s="134"/>
      <c r="B66" s="139"/>
      <c r="C66" s="140"/>
      <c r="D66" s="142"/>
      <c r="E66" s="143"/>
      <c r="F66" s="143"/>
      <c r="G66" s="143"/>
      <c r="H66" s="143"/>
      <c r="I66" s="143"/>
      <c r="J66" s="143"/>
      <c r="K66" s="143"/>
      <c r="L66" s="143"/>
      <c r="M66" s="143"/>
      <c r="N66" s="143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38"/>
    </row>
    <row r="67" spans="1:25" ht="15" hidden="1" x14ac:dyDescent="0.2">
      <c r="A67" s="134"/>
      <c r="B67" s="139"/>
      <c r="C67" s="140"/>
      <c r="D67" s="142"/>
      <c r="E67" s="143"/>
      <c r="F67" s="143"/>
      <c r="G67" s="143"/>
      <c r="H67" s="143"/>
      <c r="I67" s="143"/>
      <c r="J67" s="143"/>
      <c r="K67" s="143"/>
      <c r="L67" s="143"/>
      <c r="M67" s="143"/>
      <c r="N67" s="143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38"/>
    </row>
    <row r="68" spans="1:25" ht="26.25" hidden="1" customHeight="1" x14ac:dyDescent="0.2">
      <c r="A68" s="134"/>
      <c r="B68" s="139"/>
      <c r="C68" s="140"/>
      <c r="D68" s="135"/>
      <c r="E68" s="151"/>
      <c r="F68" s="151"/>
      <c r="G68" s="151"/>
      <c r="H68" s="151"/>
      <c r="I68" s="151"/>
      <c r="J68" s="151"/>
      <c r="K68" s="151"/>
      <c r="L68" s="151"/>
      <c r="M68" s="151"/>
      <c r="N68" s="151"/>
      <c r="O68" s="151"/>
      <c r="P68" s="151"/>
      <c r="Q68" s="151"/>
      <c r="R68" s="151"/>
      <c r="S68" s="151"/>
      <c r="T68" s="151"/>
      <c r="U68" s="151"/>
      <c r="V68" s="151"/>
      <c r="W68" s="151"/>
      <c r="X68" s="151"/>
      <c r="Y68" s="138"/>
    </row>
    <row r="69" spans="1:25" ht="29.25" hidden="1" customHeight="1" x14ac:dyDescent="0.2">
      <c r="A69" s="134"/>
      <c r="B69" s="139"/>
      <c r="C69" s="140"/>
      <c r="D69" s="135"/>
      <c r="E69" s="282"/>
      <c r="F69" s="282"/>
      <c r="G69" s="282"/>
      <c r="H69" s="282"/>
      <c r="I69" s="282"/>
      <c r="J69" s="283"/>
      <c r="K69" s="283"/>
      <c r="L69" s="283"/>
      <c r="M69" s="283"/>
      <c r="N69" s="283"/>
      <c r="O69" s="283"/>
      <c r="P69" s="283"/>
      <c r="Q69" s="283"/>
      <c r="R69" s="283"/>
      <c r="S69" s="283"/>
      <c r="T69" s="283"/>
      <c r="U69" s="283"/>
      <c r="V69" s="283"/>
      <c r="W69" s="283"/>
      <c r="X69" s="283"/>
      <c r="Y69" s="138"/>
    </row>
    <row r="70" spans="1:25" ht="27" hidden="1" customHeight="1" x14ac:dyDescent="0.2">
      <c r="A70" s="134"/>
      <c r="B70" s="139"/>
      <c r="C70" s="140"/>
      <c r="D70" s="135"/>
      <c r="E70" s="151"/>
      <c r="F70" s="151"/>
      <c r="G70" s="151"/>
      <c r="H70" s="151"/>
      <c r="I70" s="151"/>
      <c r="J70" s="151"/>
      <c r="K70" s="151"/>
      <c r="L70" s="151"/>
      <c r="M70" s="151"/>
      <c r="N70" s="151"/>
      <c r="O70" s="151"/>
      <c r="P70" s="151"/>
      <c r="Q70" s="151"/>
      <c r="R70" s="151"/>
      <c r="S70" s="151"/>
      <c r="T70" s="151"/>
      <c r="U70" s="151"/>
      <c r="V70" s="151"/>
      <c r="W70" s="151"/>
      <c r="X70" s="151"/>
      <c r="Y70" s="138"/>
    </row>
    <row r="71" spans="1:25" ht="38.25" hidden="1" customHeight="1" x14ac:dyDescent="0.2">
      <c r="A71" s="134"/>
      <c r="B71" s="139"/>
      <c r="C71" s="140"/>
      <c r="D71" s="135"/>
      <c r="E71" s="151"/>
      <c r="F71" s="151"/>
      <c r="G71" s="151"/>
      <c r="H71" s="151"/>
      <c r="I71" s="151"/>
      <c r="J71" s="151"/>
      <c r="K71" s="151"/>
      <c r="L71" s="151"/>
      <c r="M71" s="151"/>
      <c r="N71" s="151"/>
      <c r="O71" s="151"/>
      <c r="P71" s="151"/>
      <c r="Q71" s="151"/>
      <c r="R71" s="151"/>
      <c r="S71" s="151"/>
      <c r="T71" s="151"/>
      <c r="U71" s="151"/>
      <c r="V71" s="151"/>
      <c r="W71" s="151"/>
      <c r="X71" s="151"/>
      <c r="Y71" s="138"/>
    </row>
    <row r="72" spans="1:25" ht="15" hidden="1" x14ac:dyDescent="0.2">
      <c r="A72" s="134"/>
      <c r="B72" s="139"/>
      <c r="C72" s="140"/>
      <c r="D72" s="135"/>
      <c r="E72" s="152"/>
      <c r="F72" s="152"/>
      <c r="G72" s="152"/>
      <c r="H72" s="152"/>
      <c r="I72" s="152"/>
      <c r="J72" s="152"/>
      <c r="K72" s="152"/>
      <c r="L72" s="152"/>
      <c r="M72" s="152"/>
      <c r="N72" s="152"/>
      <c r="O72" s="152"/>
      <c r="P72" s="152"/>
      <c r="Q72" s="152"/>
      <c r="R72" s="152"/>
      <c r="S72" s="152"/>
      <c r="T72" s="152"/>
      <c r="U72" s="152"/>
      <c r="V72" s="152"/>
      <c r="W72" s="152"/>
      <c r="X72" s="152"/>
      <c r="Y72" s="138"/>
    </row>
    <row r="73" spans="1:25" ht="131.25" hidden="1" customHeight="1" x14ac:dyDescent="0.2">
      <c r="A73" s="134"/>
      <c r="B73" s="139"/>
      <c r="C73" s="140"/>
      <c r="D73" s="135"/>
      <c r="E73" s="152"/>
      <c r="F73" s="152"/>
      <c r="G73" s="152"/>
      <c r="H73" s="152"/>
      <c r="I73" s="152"/>
      <c r="J73" s="152"/>
      <c r="K73" s="152"/>
      <c r="L73" s="152"/>
      <c r="M73" s="152"/>
      <c r="N73" s="152"/>
      <c r="O73" s="152"/>
      <c r="P73" s="152"/>
      <c r="Q73" s="152"/>
      <c r="R73" s="152"/>
      <c r="S73" s="152"/>
      <c r="T73" s="152"/>
      <c r="U73" s="152"/>
      <c r="V73" s="152"/>
      <c r="W73" s="152"/>
      <c r="X73" s="152"/>
      <c r="Y73" s="138"/>
    </row>
    <row r="74" spans="1:25" ht="15" hidden="1" x14ac:dyDescent="0.2">
      <c r="A74" s="134"/>
      <c r="B74" s="139"/>
      <c r="C74" s="140"/>
      <c r="D74" s="135"/>
      <c r="E74" s="281"/>
      <c r="F74" s="281"/>
      <c r="G74" s="281"/>
      <c r="H74" s="278"/>
      <c r="I74" s="279"/>
      <c r="J74" s="279"/>
      <c r="K74" s="279"/>
      <c r="L74" s="279"/>
      <c r="M74" s="279"/>
      <c r="N74" s="279"/>
      <c r="O74" s="279"/>
      <c r="P74" s="279"/>
      <c r="Q74" s="279"/>
      <c r="R74" s="279"/>
      <c r="S74" s="279"/>
      <c r="T74" s="279"/>
      <c r="U74" s="279"/>
      <c r="V74" s="279"/>
      <c r="W74" s="279"/>
      <c r="X74" s="279"/>
      <c r="Y74" s="138"/>
    </row>
    <row r="75" spans="1:25" ht="15" hidden="1" customHeight="1" x14ac:dyDescent="0.2">
      <c r="A75" s="134"/>
      <c r="B75" s="139"/>
      <c r="C75" s="140"/>
      <c r="D75" s="135"/>
      <c r="E75" s="273" t="s">
        <v>242</v>
      </c>
      <c r="F75" s="273"/>
      <c r="G75" s="273"/>
      <c r="H75" s="273"/>
      <c r="I75" s="273"/>
      <c r="J75" s="273"/>
      <c r="K75" s="277" t="s">
        <v>243</v>
      </c>
      <c r="L75" s="277"/>
      <c r="M75" s="277"/>
      <c r="N75" s="277"/>
      <c r="O75" s="277"/>
      <c r="P75" s="277"/>
      <c r="Q75" s="277"/>
      <c r="R75" s="277"/>
      <c r="S75" s="277"/>
      <c r="T75" s="277"/>
      <c r="U75" s="277"/>
      <c r="V75" s="277"/>
      <c r="W75" s="277"/>
      <c r="X75" s="277"/>
      <c r="Y75" s="138"/>
    </row>
    <row r="76" spans="1:25" ht="15" hidden="1" customHeight="1" x14ac:dyDescent="0.2">
      <c r="A76" s="134"/>
      <c r="B76" s="139"/>
      <c r="C76" s="140"/>
      <c r="D76" s="135"/>
      <c r="E76" s="280"/>
      <c r="F76" s="280"/>
      <c r="G76" s="280"/>
      <c r="H76" s="280"/>
      <c r="I76" s="280"/>
      <c r="J76" s="280"/>
      <c r="K76" s="280"/>
      <c r="L76" s="280"/>
      <c r="M76" s="280"/>
      <c r="N76" s="280"/>
      <c r="O76" s="280"/>
      <c r="P76" s="280"/>
      <c r="Q76" s="280"/>
      <c r="R76" s="280"/>
      <c r="S76" s="280"/>
      <c r="T76" s="280"/>
      <c r="U76" s="280"/>
      <c r="V76" s="280"/>
      <c r="W76" s="280"/>
      <c r="X76" s="280"/>
      <c r="Y76" s="138"/>
    </row>
    <row r="77" spans="1:25" ht="15" hidden="1" customHeight="1" x14ac:dyDescent="0.2">
      <c r="A77" s="134"/>
      <c r="B77" s="139"/>
      <c r="C77" s="140"/>
      <c r="D77" s="135"/>
      <c r="E77" s="280" t="s">
        <v>244</v>
      </c>
      <c r="F77" s="280"/>
      <c r="G77" s="280"/>
      <c r="H77" s="280"/>
      <c r="I77" s="280"/>
      <c r="J77" s="280"/>
      <c r="K77" s="280"/>
      <c r="L77" s="280"/>
      <c r="M77" s="280"/>
      <c r="N77" s="280"/>
      <c r="O77" s="280"/>
      <c r="P77" s="280"/>
      <c r="Q77" s="280"/>
      <c r="R77" s="280"/>
      <c r="S77" s="280"/>
      <c r="T77" s="280"/>
      <c r="U77" s="280"/>
      <c r="V77" s="280"/>
      <c r="W77" s="280"/>
      <c r="X77" s="280"/>
      <c r="Y77" s="138"/>
    </row>
    <row r="78" spans="1:25" ht="15" hidden="1" customHeight="1" x14ac:dyDescent="0.2">
      <c r="A78" s="134"/>
      <c r="B78" s="139"/>
      <c r="C78" s="140"/>
      <c r="D78" s="135"/>
      <c r="E78" s="273" t="s">
        <v>237</v>
      </c>
      <c r="F78" s="273"/>
      <c r="G78" s="273"/>
      <c r="H78" s="273"/>
      <c r="I78" s="273"/>
      <c r="J78" s="273"/>
      <c r="K78" s="272" t="s">
        <v>254</v>
      </c>
      <c r="L78" s="272"/>
      <c r="M78" s="272"/>
      <c r="N78" s="272"/>
      <c r="O78" s="272"/>
      <c r="P78" s="272"/>
      <c r="Q78" s="272"/>
      <c r="R78" s="272"/>
      <c r="S78" s="272"/>
      <c r="T78" s="272"/>
      <c r="U78" s="272"/>
      <c r="V78" s="272"/>
      <c r="W78" s="272"/>
      <c r="X78" s="272"/>
      <c r="Y78" s="138"/>
    </row>
    <row r="79" spans="1:25" ht="15" hidden="1" x14ac:dyDescent="0.2">
      <c r="A79" s="134"/>
      <c r="B79" s="139"/>
      <c r="C79" s="140"/>
      <c r="D79" s="135"/>
      <c r="E79" s="273" t="s">
        <v>238</v>
      </c>
      <c r="F79" s="273"/>
      <c r="G79" s="273"/>
      <c r="H79" s="273"/>
      <c r="I79" s="273"/>
      <c r="J79" s="273"/>
      <c r="K79" s="272" t="s">
        <v>255</v>
      </c>
      <c r="L79" s="272"/>
      <c r="M79" s="272"/>
      <c r="N79" s="272"/>
      <c r="O79" s="272"/>
      <c r="P79" s="272"/>
      <c r="Q79" s="272"/>
      <c r="R79" s="272"/>
      <c r="S79" s="272"/>
      <c r="T79" s="272"/>
      <c r="U79" s="272"/>
      <c r="V79" s="272"/>
      <c r="W79" s="272"/>
      <c r="X79" s="272"/>
      <c r="Y79" s="138"/>
    </row>
    <row r="80" spans="1:25" ht="15" hidden="1" x14ac:dyDescent="0.2">
      <c r="A80" s="134"/>
      <c r="B80" s="139"/>
      <c r="C80" s="140"/>
      <c r="D80" s="135"/>
      <c r="E80" s="137"/>
      <c r="F80" s="137"/>
      <c r="G80" s="137"/>
      <c r="H80" s="137"/>
      <c r="I80" s="137"/>
      <c r="J80" s="137"/>
      <c r="K80" s="137"/>
      <c r="L80" s="137"/>
      <c r="M80" s="137"/>
      <c r="N80" s="137"/>
      <c r="O80" s="137"/>
      <c r="P80" s="137"/>
      <c r="Q80" s="137"/>
      <c r="R80" s="137"/>
      <c r="S80" s="137"/>
      <c r="T80" s="137"/>
      <c r="U80" s="137"/>
      <c r="V80" s="137"/>
      <c r="W80" s="137"/>
      <c r="X80" s="137"/>
      <c r="Y80" s="138"/>
    </row>
    <row r="81" spans="1:27" ht="15" hidden="1" x14ac:dyDescent="0.2">
      <c r="A81" s="134"/>
      <c r="B81" s="139"/>
      <c r="C81" s="140"/>
      <c r="D81" s="135"/>
      <c r="E81" s="273"/>
      <c r="F81" s="273"/>
      <c r="G81" s="273"/>
      <c r="H81" s="273"/>
      <c r="I81" s="273"/>
      <c r="J81" s="273"/>
      <c r="K81" s="272"/>
      <c r="L81" s="272"/>
      <c r="M81" s="272"/>
      <c r="N81" s="272"/>
      <c r="O81" s="272"/>
      <c r="P81" s="272"/>
      <c r="Q81" s="272"/>
      <c r="R81" s="272"/>
      <c r="S81" s="272"/>
      <c r="T81" s="272"/>
      <c r="U81" s="272"/>
      <c r="V81" s="272"/>
      <c r="W81" s="272"/>
      <c r="X81" s="272"/>
      <c r="Y81" s="138"/>
    </row>
    <row r="82" spans="1:27" ht="15" hidden="1" x14ac:dyDescent="0.2">
      <c r="A82" s="134"/>
      <c r="B82" s="139"/>
      <c r="C82" s="140"/>
      <c r="D82" s="135"/>
      <c r="E82" s="273"/>
      <c r="F82" s="273"/>
      <c r="G82" s="273"/>
      <c r="H82" s="273"/>
      <c r="I82" s="273"/>
      <c r="J82" s="273"/>
      <c r="K82" s="272"/>
      <c r="L82" s="272"/>
      <c r="M82" s="272"/>
      <c r="N82" s="272"/>
      <c r="O82" s="272"/>
      <c r="P82" s="272"/>
      <c r="Q82" s="272"/>
      <c r="R82" s="272"/>
      <c r="S82" s="272"/>
      <c r="T82" s="272"/>
      <c r="U82" s="272"/>
      <c r="V82" s="272"/>
      <c r="W82" s="272"/>
      <c r="X82" s="272"/>
      <c r="Y82" s="138"/>
    </row>
    <row r="83" spans="1:27" ht="21.75" hidden="1" customHeight="1" x14ac:dyDescent="0.2">
      <c r="A83" s="134"/>
      <c r="B83" s="139"/>
      <c r="C83" s="140"/>
      <c r="D83" s="135"/>
      <c r="E83" s="137"/>
      <c r="F83" s="137"/>
      <c r="G83" s="137"/>
      <c r="H83" s="137"/>
      <c r="I83" s="137"/>
      <c r="J83" s="137"/>
      <c r="K83" s="137"/>
      <c r="L83" s="137"/>
      <c r="M83" s="137"/>
      <c r="N83" s="137"/>
      <c r="O83" s="137"/>
      <c r="P83" s="137"/>
      <c r="Q83" s="137"/>
      <c r="R83" s="137"/>
      <c r="S83" s="137"/>
      <c r="T83" s="137"/>
      <c r="U83" s="137"/>
      <c r="V83" s="137"/>
      <c r="W83" s="137"/>
      <c r="X83" s="137"/>
      <c r="Y83" s="138"/>
    </row>
    <row r="84" spans="1:27" ht="15" hidden="1" x14ac:dyDescent="0.2">
      <c r="A84" s="134"/>
      <c r="B84" s="139"/>
      <c r="C84" s="140"/>
      <c r="D84" s="135"/>
      <c r="E84" s="137"/>
      <c r="F84" s="137"/>
      <c r="G84" s="137"/>
      <c r="H84" s="137"/>
      <c r="I84" s="137"/>
      <c r="J84" s="137"/>
      <c r="K84" s="137"/>
      <c r="L84" s="137"/>
      <c r="M84" s="137"/>
      <c r="N84" s="137"/>
      <c r="O84" s="137"/>
      <c r="P84" s="137"/>
      <c r="Q84" s="137"/>
      <c r="R84" s="137"/>
      <c r="S84" s="137"/>
      <c r="T84" s="137"/>
      <c r="U84" s="137"/>
      <c r="V84" s="137"/>
      <c r="W84" s="137"/>
      <c r="X84" s="137"/>
      <c r="Y84" s="138"/>
    </row>
    <row r="85" spans="1:27" ht="15" hidden="1" x14ac:dyDescent="0.2">
      <c r="A85" s="134"/>
      <c r="B85" s="139"/>
      <c r="C85" s="140"/>
      <c r="D85" s="135"/>
      <c r="E85" s="137"/>
      <c r="F85" s="137"/>
      <c r="G85" s="137"/>
      <c r="H85" s="137"/>
      <c r="I85" s="137"/>
      <c r="J85" s="137"/>
      <c r="K85" s="137"/>
      <c r="L85" s="137"/>
      <c r="M85" s="137"/>
      <c r="N85" s="137"/>
      <c r="O85" s="137"/>
      <c r="P85" s="137"/>
      <c r="Q85" s="137"/>
      <c r="R85" s="137"/>
      <c r="S85" s="137"/>
      <c r="T85" s="137"/>
      <c r="U85" s="137"/>
      <c r="V85" s="137"/>
      <c r="W85" s="137"/>
      <c r="X85" s="137"/>
      <c r="Y85" s="138"/>
    </row>
    <row r="86" spans="1:27" ht="27" hidden="1" customHeight="1" x14ac:dyDescent="0.2">
      <c r="A86" s="134"/>
      <c r="B86" s="139"/>
      <c r="C86" s="140"/>
      <c r="D86" s="142"/>
      <c r="E86" s="143"/>
      <c r="F86" s="143"/>
      <c r="G86" s="143"/>
      <c r="H86" s="143"/>
      <c r="I86" s="143"/>
      <c r="J86" s="143"/>
      <c r="K86" s="143"/>
      <c r="L86" s="143"/>
      <c r="M86" s="143"/>
      <c r="N86" s="143"/>
      <c r="O86" s="143"/>
      <c r="P86" s="143"/>
      <c r="Q86" s="143"/>
      <c r="R86" s="143"/>
      <c r="S86" s="143"/>
      <c r="T86" s="143"/>
      <c r="U86" s="143"/>
      <c r="V86" s="143"/>
      <c r="W86" s="143"/>
      <c r="X86" s="143"/>
      <c r="Y86" s="138"/>
    </row>
    <row r="87" spans="1:27" ht="15" hidden="1" x14ac:dyDescent="0.2">
      <c r="A87" s="134"/>
      <c r="B87" s="139"/>
      <c r="C87" s="140"/>
      <c r="D87" s="142"/>
      <c r="E87" s="143"/>
      <c r="F87" s="143"/>
      <c r="G87" s="143"/>
      <c r="H87" s="143"/>
      <c r="I87" s="143"/>
      <c r="J87" s="143"/>
      <c r="K87" s="143"/>
      <c r="L87" s="143"/>
      <c r="M87" s="143"/>
      <c r="N87" s="143"/>
      <c r="O87" s="143"/>
      <c r="P87" s="143"/>
      <c r="Q87" s="143"/>
      <c r="R87" s="143"/>
      <c r="S87" s="143"/>
      <c r="T87" s="143"/>
      <c r="U87" s="143"/>
      <c r="V87" s="143"/>
      <c r="W87" s="143"/>
      <c r="X87" s="143"/>
      <c r="Y87" s="138"/>
    </row>
    <row r="88" spans="1:27" ht="25.5" hidden="1" customHeight="1" x14ac:dyDescent="0.2">
      <c r="A88" s="134"/>
      <c r="B88" s="139"/>
      <c r="C88" s="140"/>
      <c r="D88" s="135"/>
      <c r="E88" s="275" t="s">
        <v>225</v>
      </c>
      <c r="F88" s="275"/>
      <c r="G88" s="275"/>
      <c r="H88" s="275"/>
      <c r="I88" s="275"/>
      <c r="J88" s="275"/>
      <c r="K88" s="275"/>
      <c r="L88" s="275"/>
      <c r="M88" s="275"/>
      <c r="N88" s="275"/>
      <c r="O88" s="275"/>
      <c r="P88" s="275"/>
      <c r="Q88" s="275"/>
      <c r="R88" s="275"/>
      <c r="S88" s="275"/>
      <c r="T88" s="275"/>
      <c r="U88" s="275"/>
      <c r="V88" s="275"/>
      <c r="W88" s="275"/>
      <c r="X88" s="275"/>
      <c r="Y88" s="138"/>
    </row>
    <row r="89" spans="1:27" ht="15" hidden="1" customHeight="1" x14ac:dyDescent="0.2">
      <c r="A89" s="134"/>
      <c r="B89" s="139"/>
      <c r="C89" s="140"/>
      <c r="D89" s="135"/>
      <c r="E89" s="137"/>
      <c r="F89" s="137"/>
      <c r="G89" s="137"/>
      <c r="H89" s="153"/>
      <c r="I89" s="153"/>
      <c r="J89" s="153"/>
      <c r="K89" s="153"/>
      <c r="L89" s="153"/>
      <c r="M89" s="153"/>
      <c r="N89" s="153"/>
      <c r="O89" s="154"/>
      <c r="P89" s="154"/>
      <c r="Q89" s="154"/>
      <c r="R89" s="154"/>
      <c r="S89" s="154"/>
      <c r="T89" s="154"/>
      <c r="U89" s="137"/>
      <c r="V89" s="137"/>
      <c r="W89" s="137"/>
      <c r="X89" s="137"/>
      <c r="Y89" s="138"/>
    </row>
    <row r="90" spans="1:27" ht="15" hidden="1" customHeight="1" x14ac:dyDescent="0.2">
      <c r="A90" s="134"/>
      <c r="B90" s="139"/>
      <c r="C90" s="140"/>
      <c r="D90" s="135"/>
      <c r="E90" s="155"/>
      <c r="F90" s="274" t="s">
        <v>226</v>
      </c>
      <c r="G90" s="274"/>
      <c r="H90" s="274"/>
      <c r="I90" s="274"/>
      <c r="J90" s="274"/>
      <c r="K90" s="274"/>
      <c r="L90" s="274"/>
      <c r="M90" s="274"/>
      <c r="N90" s="274"/>
      <c r="O90" s="274"/>
      <c r="P90" s="274"/>
      <c r="Q90" s="274"/>
      <c r="R90" s="274"/>
      <c r="S90" s="274"/>
      <c r="T90" s="154"/>
      <c r="U90" s="137"/>
      <c r="V90" s="137"/>
      <c r="W90" s="137"/>
      <c r="X90" s="137"/>
      <c r="Y90" s="138"/>
      <c r="AA90" s="128" t="s">
        <v>227</v>
      </c>
    </row>
    <row r="91" spans="1:27" ht="15" hidden="1" customHeight="1" x14ac:dyDescent="0.2">
      <c r="A91" s="134"/>
      <c r="B91" s="139"/>
      <c r="C91" s="140"/>
      <c r="D91" s="135"/>
      <c r="E91" s="137"/>
      <c r="F91" s="137"/>
      <c r="G91" s="137"/>
      <c r="H91" s="153"/>
      <c r="I91" s="153"/>
      <c r="J91" s="153"/>
      <c r="K91" s="153"/>
      <c r="L91" s="153"/>
      <c r="M91" s="153"/>
      <c r="N91" s="153"/>
      <c r="O91" s="154"/>
      <c r="P91" s="154"/>
      <c r="Q91" s="154"/>
      <c r="R91" s="154"/>
      <c r="S91" s="154"/>
      <c r="T91" s="154"/>
      <c r="U91" s="137"/>
      <c r="V91" s="137"/>
      <c r="W91" s="137"/>
      <c r="X91" s="137"/>
      <c r="Y91" s="138"/>
    </row>
    <row r="92" spans="1:27" ht="15" hidden="1" x14ac:dyDescent="0.2">
      <c r="A92" s="134"/>
      <c r="B92" s="139"/>
      <c r="C92" s="140"/>
      <c r="D92" s="135"/>
      <c r="E92" s="137"/>
      <c r="F92" s="274" t="s">
        <v>228</v>
      </c>
      <c r="G92" s="274"/>
      <c r="H92" s="274"/>
      <c r="I92" s="274"/>
      <c r="J92" s="274"/>
      <c r="K92" s="274"/>
      <c r="L92" s="274"/>
      <c r="M92" s="274"/>
      <c r="N92" s="274"/>
      <c r="O92" s="274"/>
      <c r="P92" s="274"/>
      <c r="Q92" s="274"/>
      <c r="R92" s="274"/>
      <c r="S92" s="274"/>
      <c r="T92" s="274"/>
      <c r="U92" s="274"/>
      <c r="V92" s="274"/>
      <c r="W92" s="274"/>
      <c r="X92" s="274"/>
      <c r="Y92" s="138"/>
    </row>
    <row r="93" spans="1:27" ht="15" hidden="1" x14ac:dyDescent="0.2">
      <c r="A93" s="134"/>
      <c r="B93" s="139"/>
      <c r="C93" s="140"/>
      <c r="D93" s="135"/>
      <c r="E93" s="137"/>
      <c r="F93" s="137"/>
      <c r="G93" s="137"/>
      <c r="H93" s="137"/>
      <c r="I93" s="137"/>
      <c r="J93" s="137"/>
      <c r="K93" s="137"/>
      <c r="L93" s="137"/>
      <c r="M93" s="137"/>
      <c r="N93" s="137"/>
      <c r="O93" s="137"/>
      <c r="P93" s="137"/>
      <c r="Q93" s="137"/>
      <c r="R93" s="137"/>
      <c r="S93" s="137"/>
      <c r="T93" s="137"/>
      <c r="U93" s="137"/>
      <c r="V93" s="137"/>
      <c r="W93" s="137"/>
      <c r="X93" s="137"/>
      <c r="Y93" s="138"/>
    </row>
    <row r="94" spans="1:27" ht="15" hidden="1" x14ac:dyDescent="0.2">
      <c r="A94" s="134"/>
      <c r="B94" s="139"/>
      <c r="C94" s="140"/>
      <c r="D94" s="135"/>
      <c r="E94" s="137"/>
      <c r="F94" s="137"/>
      <c r="G94" s="137"/>
      <c r="H94" s="137"/>
      <c r="I94" s="137"/>
      <c r="J94" s="137"/>
      <c r="K94" s="137"/>
      <c r="L94" s="137"/>
      <c r="M94" s="137"/>
      <c r="N94" s="137"/>
      <c r="O94" s="137"/>
      <c r="P94" s="137"/>
      <c r="Q94" s="137"/>
      <c r="R94" s="137"/>
      <c r="S94" s="137"/>
      <c r="T94" s="137"/>
      <c r="U94" s="137"/>
      <c r="V94" s="137"/>
      <c r="W94" s="137"/>
      <c r="X94" s="137"/>
      <c r="Y94" s="138"/>
    </row>
    <row r="95" spans="1:27" ht="15" hidden="1" x14ac:dyDescent="0.2">
      <c r="A95" s="134"/>
      <c r="B95" s="139"/>
      <c r="C95" s="140"/>
      <c r="D95" s="135"/>
      <c r="E95" s="137"/>
      <c r="F95" s="137"/>
      <c r="G95" s="137"/>
      <c r="H95" s="137"/>
      <c r="I95" s="137"/>
      <c r="J95" s="137"/>
      <c r="K95" s="137"/>
      <c r="L95" s="137"/>
      <c r="M95" s="137"/>
      <c r="N95" s="137"/>
      <c r="O95" s="137"/>
      <c r="P95" s="137"/>
      <c r="Q95" s="137"/>
      <c r="R95" s="137"/>
      <c r="S95" s="137"/>
      <c r="T95" s="137"/>
      <c r="U95" s="137"/>
      <c r="V95" s="137"/>
      <c r="W95" s="137"/>
      <c r="X95" s="137"/>
      <c r="Y95" s="138"/>
    </row>
    <row r="96" spans="1:27" ht="15" hidden="1" x14ac:dyDescent="0.2">
      <c r="A96" s="134"/>
      <c r="B96" s="139"/>
      <c r="C96" s="140"/>
      <c r="D96" s="135"/>
      <c r="E96" s="137"/>
      <c r="F96" s="137"/>
      <c r="G96" s="137"/>
      <c r="H96" s="137"/>
      <c r="I96" s="137"/>
      <c r="J96" s="137"/>
      <c r="K96" s="137"/>
      <c r="L96" s="137"/>
      <c r="M96" s="137"/>
      <c r="N96" s="137"/>
      <c r="O96" s="137"/>
      <c r="P96" s="137"/>
      <c r="Q96" s="137"/>
      <c r="R96" s="137"/>
      <c r="S96" s="137"/>
      <c r="T96" s="137"/>
      <c r="U96" s="137"/>
      <c r="V96" s="137"/>
      <c r="W96" s="137"/>
      <c r="X96" s="137"/>
      <c r="Y96" s="138"/>
    </row>
    <row r="97" spans="1:25" ht="15" hidden="1" x14ac:dyDescent="0.2">
      <c r="A97" s="134"/>
      <c r="B97" s="139"/>
      <c r="C97" s="140"/>
      <c r="D97" s="135"/>
      <c r="E97" s="137"/>
      <c r="F97" s="137"/>
      <c r="G97" s="137"/>
      <c r="H97" s="137"/>
      <c r="I97" s="137"/>
      <c r="J97" s="137"/>
      <c r="K97" s="137"/>
      <c r="L97" s="137"/>
      <c r="M97" s="137"/>
      <c r="N97" s="137"/>
      <c r="O97" s="137"/>
      <c r="P97" s="137"/>
      <c r="Q97" s="137"/>
      <c r="R97" s="137"/>
      <c r="S97" s="137"/>
      <c r="T97" s="137"/>
      <c r="U97" s="137"/>
      <c r="V97" s="137"/>
      <c r="W97" s="137"/>
      <c r="X97" s="137"/>
      <c r="Y97" s="138"/>
    </row>
    <row r="98" spans="1:25" ht="15" hidden="1" x14ac:dyDescent="0.2">
      <c r="A98" s="134"/>
      <c r="B98" s="139"/>
      <c r="C98" s="140"/>
      <c r="D98" s="135"/>
      <c r="E98" s="137"/>
      <c r="F98" s="137"/>
      <c r="G98" s="137"/>
      <c r="H98" s="137"/>
      <c r="I98" s="137"/>
      <c r="J98" s="137"/>
      <c r="K98" s="137"/>
      <c r="L98" s="137"/>
      <c r="M98" s="137"/>
      <c r="N98" s="137"/>
      <c r="O98" s="137"/>
      <c r="P98" s="137"/>
      <c r="Q98" s="137"/>
      <c r="R98" s="137"/>
      <c r="S98" s="137"/>
      <c r="T98" s="137"/>
      <c r="U98" s="137"/>
      <c r="V98" s="137"/>
      <c r="W98" s="137"/>
      <c r="X98" s="137"/>
      <c r="Y98" s="138"/>
    </row>
    <row r="99" spans="1:25" ht="15" hidden="1" x14ac:dyDescent="0.2">
      <c r="A99" s="134"/>
      <c r="B99" s="139"/>
      <c r="C99" s="140"/>
      <c r="D99" s="135"/>
      <c r="E99" s="137"/>
      <c r="F99" s="137"/>
      <c r="G99" s="137"/>
      <c r="H99" s="137"/>
      <c r="I99" s="137"/>
      <c r="J99" s="137"/>
      <c r="K99" s="137"/>
      <c r="L99" s="137"/>
      <c r="M99" s="137"/>
      <c r="N99" s="137"/>
      <c r="O99" s="137"/>
      <c r="P99" s="137"/>
      <c r="Q99" s="137"/>
      <c r="R99" s="137"/>
      <c r="S99" s="137"/>
      <c r="T99" s="137"/>
      <c r="U99" s="137"/>
      <c r="V99" s="137"/>
      <c r="W99" s="137"/>
      <c r="X99" s="137"/>
      <c r="Y99" s="138"/>
    </row>
    <row r="100" spans="1:25" ht="38.25" hidden="1" customHeight="1" x14ac:dyDescent="0.2">
      <c r="A100" s="134"/>
      <c r="B100" s="139"/>
      <c r="C100" s="140"/>
      <c r="D100" s="135"/>
      <c r="E100" s="137"/>
      <c r="F100" s="137"/>
      <c r="G100" s="137"/>
      <c r="H100" s="137"/>
      <c r="I100" s="137"/>
      <c r="J100" s="137"/>
      <c r="K100" s="137"/>
      <c r="L100" s="137"/>
      <c r="M100" s="137"/>
      <c r="N100" s="137"/>
      <c r="O100" s="137"/>
      <c r="P100" s="137"/>
      <c r="Q100" s="137"/>
      <c r="R100" s="137"/>
      <c r="S100" s="137"/>
      <c r="T100" s="137"/>
      <c r="U100" s="137"/>
      <c r="V100" s="137"/>
      <c r="W100" s="137"/>
      <c r="X100" s="137"/>
      <c r="Y100" s="138"/>
    </row>
    <row r="101" spans="1:25" ht="17.25" customHeight="1" x14ac:dyDescent="0.2">
      <c r="A101" s="134"/>
      <c r="B101" s="156"/>
      <c r="C101" s="157"/>
      <c r="D101" s="158"/>
      <c r="E101" s="159"/>
      <c r="F101" s="159"/>
      <c r="G101" s="159"/>
      <c r="H101" s="159"/>
      <c r="I101" s="159"/>
      <c r="J101" s="159"/>
      <c r="K101" s="159"/>
      <c r="L101" s="159"/>
      <c r="M101" s="159"/>
      <c r="N101" s="159"/>
      <c r="O101" s="159"/>
      <c r="P101" s="159"/>
      <c r="Q101" s="159"/>
      <c r="R101" s="159"/>
      <c r="S101" s="159"/>
      <c r="T101" s="159"/>
      <c r="U101" s="159"/>
      <c r="V101" s="159"/>
      <c r="W101" s="159"/>
      <c r="X101" s="159"/>
      <c r="Y101" s="160"/>
    </row>
  </sheetData>
  <sheetProtection algorithmName="SHA-512" hashValue="YNQ/c9AZWFsgp1QXPBK8tfrDESrjUXQfhLJ0/vQr+9tkvVCcDJLBMgyU/hCQGn1VxQrAdxibrdjFysXDf9SDSA==" saltValue="p0180caMSy54K7iZpHRGGg==" spinCount="100000" sheet="1" objects="1" scenarios="1" formatColumns="0" formatRows="0"/>
  <dataConsolidate leftLabels="1"/>
  <mergeCells count="39">
    <mergeCell ref="B2:G2"/>
    <mergeCell ref="B3:C3"/>
    <mergeCell ref="B5:Y5"/>
    <mergeCell ref="E7:X13"/>
    <mergeCell ref="E76:X76"/>
    <mergeCell ref="E14:X19"/>
    <mergeCell ref="F21:M21"/>
    <mergeCell ref="F22:M22"/>
    <mergeCell ref="P21:X21"/>
    <mergeCell ref="E35:X39"/>
    <mergeCell ref="E46:X55"/>
    <mergeCell ref="H58:X58"/>
    <mergeCell ref="E40:J40"/>
    <mergeCell ref="K40:X40"/>
    <mergeCell ref="E41:J41"/>
    <mergeCell ref="K41:X41"/>
    <mergeCell ref="E56:J56"/>
    <mergeCell ref="K56:X56"/>
    <mergeCell ref="E57:J57"/>
    <mergeCell ref="K57:X57"/>
    <mergeCell ref="E79:J79"/>
    <mergeCell ref="K79:X79"/>
    <mergeCell ref="E75:J75"/>
    <mergeCell ref="K75:X75"/>
    <mergeCell ref="H74:X74"/>
    <mergeCell ref="E77:X77"/>
    <mergeCell ref="E78:J78"/>
    <mergeCell ref="H59:X59"/>
    <mergeCell ref="E69:I69"/>
    <mergeCell ref="J69:X69"/>
    <mergeCell ref="E74:G74"/>
    <mergeCell ref="K78:X78"/>
    <mergeCell ref="K81:X81"/>
    <mergeCell ref="E82:J82"/>
    <mergeCell ref="K82:X82"/>
    <mergeCell ref="F90:S90"/>
    <mergeCell ref="F92:X92"/>
    <mergeCell ref="E88:X88"/>
    <mergeCell ref="E81:J81"/>
  </mergeCells>
  <phoneticPr fontId="33" type="noConversion"/>
  <hyperlinks>
    <hyperlink ref="K56:X56" location="Инструкция!A1" tooltip="Обратиться за помощью" display="Обратиться за помощью"/>
    <hyperlink ref="K57:X57" location="Инструкция!A1" tooltip="Перейти" display="Перейти"/>
    <hyperlink ref="L75:X75" location="Инструкция!A1" display="Перейти к разделу"/>
    <hyperlink ref="K75:X75" location="Инструкция!A1" tooltip="Перейти к разделу" display="Перейти к разделу"/>
  </hyperlinks>
  <pageMargins left="0.7" right="0.7" top="0.75" bottom="0.75" header="0.3" footer="0.3"/>
  <pageSetup paperSize="9" orientation="portrait" horizontalDpi="180" verticalDpi="18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06">
    <tabColor indexed="31"/>
    <pageSetUpPr fitToPage="1"/>
  </sheetPr>
  <dimension ref="A1:D19"/>
  <sheetViews>
    <sheetView showGridLines="0" topLeftCell="C6" zoomScaleNormal="100" workbookViewId="0"/>
  </sheetViews>
  <sheetFormatPr defaultColWidth="9.140625" defaultRowHeight="11.25" x14ac:dyDescent="0.15"/>
  <cols>
    <col min="1" max="2" width="9.140625" style="10" hidden="1" customWidth="1"/>
    <col min="3" max="3" width="3.7109375" style="10" customWidth="1"/>
    <col min="4" max="4" width="94.85546875" style="10" customWidth="1"/>
    <col min="5" max="16384" width="9.140625" style="10"/>
  </cols>
  <sheetData>
    <row r="1" spans="3:4" hidden="1" x14ac:dyDescent="0.15"/>
    <row r="2" spans="3:4" hidden="1" x14ac:dyDescent="0.15"/>
    <row r="3" spans="3:4" hidden="1" x14ac:dyDescent="0.15"/>
    <row r="4" spans="3:4" hidden="1" x14ac:dyDescent="0.15"/>
    <row r="5" spans="3:4" hidden="1" x14ac:dyDescent="0.15"/>
    <row r="6" spans="3:4" x14ac:dyDescent="0.15">
      <c r="C6" s="11"/>
      <c r="D6" s="11"/>
    </row>
    <row r="7" spans="3:4" ht="20.100000000000001" customHeight="1" x14ac:dyDescent="0.15">
      <c r="C7" s="11"/>
      <c r="D7" s="219" t="s">
        <v>95</v>
      </c>
    </row>
    <row r="8" spans="3:4" ht="3" customHeight="1" x14ac:dyDescent="0.15">
      <c r="C8" s="11"/>
      <c r="D8" s="11"/>
    </row>
    <row r="9" spans="3:4" ht="20.100000000000001" customHeight="1" x14ac:dyDescent="0.15">
      <c r="C9" s="11"/>
      <c r="D9" s="12"/>
    </row>
    <row r="10" spans="3:4" ht="20.100000000000001" customHeight="1" x14ac:dyDescent="0.15">
      <c r="C10" s="11"/>
      <c r="D10" s="12"/>
    </row>
    <row r="11" spans="3:4" ht="20.100000000000001" customHeight="1" x14ac:dyDescent="0.15">
      <c r="C11" s="11"/>
      <c r="D11" s="12"/>
    </row>
    <row r="12" spans="3:4" ht="20.100000000000001" customHeight="1" x14ac:dyDescent="0.15">
      <c r="C12" s="11"/>
      <c r="D12" s="12"/>
    </row>
    <row r="13" spans="3:4" ht="20.100000000000001" customHeight="1" x14ac:dyDescent="0.15">
      <c r="C13" s="11"/>
      <c r="D13" s="12"/>
    </row>
    <row r="14" spans="3:4" ht="20.100000000000001" customHeight="1" x14ac:dyDescent="0.15">
      <c r="C14" s="11"/>
      <c r="D14" s="12"/>
    </row>
    <row r="15" spans="3:4" ht="20.100000000000001" customHeight="1" x14ac:dyDescent="0.15">
      <c r="C15" s="11"/>
      <c r="D15" s="12"/>
    </row>
    <row r="16" spans="3:4" ht="20.100000000000001" customHeight="1" x14ac:dyDescent="0.15">
      <c r="C16" s="11"/>
      <c r="D16" s="12"/>
    </row>
    <row r="17" spans="3:4" ht="20.100000000000001" customHeight="1" x14ac:dyDescent="0.15">
      <c r="C17" s="11"/>
      <c r="D17" s="12"/>
    </row>
    <row r="18" spans="3:4" ht="20.100000000000001" customHeight="1" x14ac:dyDescent="0.15">
      <c r="C18" s="11"/>
      <c r="D18" s="12"/>
    </row>
    <row r="19" spans="3:4" x14ac:dyDescent="0.15">
      <c r="C19" s="11"/>
      <c r="D19" s="11"/>
    </row>
  </sheetData>
  <sheetProtection password="BC0D" sheet="1" objects="1" scenarios="1" formatColumns="0" formatRows="0"/>
  <phoneticPr fontId="9" type="noConversion"/>
  <dataValidations count="1">
    <dataValidation type="textLength" operator="lessThanOrEqual" allowBlank="1" showInputMessage="1" showErrorMessage="1" errorTitle="Ошибка" error="Допускается ввод не более 900 символов!" sqref="D9:D18">
      <formula1>900</formula1>
    </dataValidation>
  </dataValidations>
  <pageMargins left="0.75" right="0.75" top="1" bottom="1" header="0.5" footer="0.5"/>
  <pageSetup paperSize="0" scale="74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Check">
    <tabColor indexed="31"/>
  </sheetPr>
  <dimension ref="B2:D5"/>
  <sheetViews>
    <sheetView showGridLines="0" zoomScaleNormal="100" workbookViewId="0"/>
  </sheetViews>
  <sheetFormatPr defaultColWidth="9.140625" defaultRowHeight="11.25" x14ac:dyDescent="0.15"/>
  <cols>
    <col min="1" max="1" width="4.7109375" style="13" customWidth="1"/>
    <col min="2" max="2" width="27.28515625" style="13" customWidth="1"/>
    <col min="3" max="3" width="103.28515625" style="13" customWidth="1"/>
    <col min="4" max="4" width="17.7109375" style="13" customWidth="1"/>
    <col min="5" max="16384" width="9.140625" style="13"/>
  </cols>
  <sheetData>
    <row r="2" spans="2:4" ht="20.100000000000001" customHeight="1" x14ac:dyDescent="0.15">
      <c r="B2" s="330" t="s">
        <v>96</v>
      </c>
      <c r="C2" s="330"/>
      <c r="D2" s="330"/>
    </row>
    <row r="4" spans="2:4" ht="21.75" customHeight="1" thickBot="1" x14ac:dyDescent="0.2">
      <c r="B4" s="43" t="s">
        <v>6</v>
      </c>
      <c r="C4" s="43" t="s">
        <v>7</v>
      </c>
      <c r="D4" s="43" t="s">
        <v>118</v>
      </c>
    </row>
    <row r="5" spans="2:4" ht="12" thickTop="1" x14ac:dyDescent="0.15"/>
  </sheetData>
  <sheetProtection algorithmName="SHA-512" hashValue="cFaH82K8je7pdM4s11j0Uad4TVV0c+5WPebhNRkNzDgHY/7e0h47LRUZXf72VpE+tJCWRGp5jSSIa12TP8OlHA==" saltValue="c2hLWZxsGe2uTjBGBhpHLw==" spinCount="100000" sheet="1" objects="1" scenarios="1" formatColumns="0" formatRows="0" autoFilter="0"/>
  <autoFilter ref="B4:D4"/>
  <mergeCells count="1">
    <mergeCell ref="B2:D2"/>
  </mergeCells>
  <phoneticPr fontId="9" type="noConversion"/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SH_TEHSHEET">
    <tabColor indexed="47"/>
  </sheetPr>
  <dimension ref="A1:E87"/>
  <sheetViews>
    <sheetView showGridLines="0" workbookViewId="0"/>
  </sheetViews>
  <sheetFormatPr defaultColWidth="9.140625" defaultRowHeight="11.25" x14ac:dyDescent="0.15"/>
  <cols>
    <col min="1" max="1" width="32.5703125" style="6" bestFit="1" customWidth="1"/>
    <col min="2" max="2" width="11.7109375" style="4" customWidth="1"/>
    <col min="3" max="3" width="9.140625" style="4"/>
    <col min="4" max="4" width="32.28515625" style="183" bestFit="1" customWidth="1"/>
    <col min="5" max="5" width="19.85546875" style="183" bestFit="1" customWidth="1"/>
    <col min="6" max="16384" width="9.140625" style="4"/>
  </cols>
  <sheetData>
    <row r="1" spans="1:5" x14ac:dyDescent="0.15">
      <c r="A1" s="44" t="s">
        <v>110</v>
      </c>
      <c r="B1" s="111" t="s">
        <v>205</v>
      </c>
      <c r="D1" s="181" t="s">
        <v>234</v>
      </c>
      <c r="E1" s="181" t="s">
        <v>235</v>
      </c>
    </row>
    <row r="2" spans="1:5" x14ac:dyDescent="0.15">
      <c r="A2" s="5" t="s">
        <v>17</v>
      </c>
      <c r="B2" s="197" t="s">
        <v>206</v>
      </c>
      <c r="D2" s="5" t="s">
        <v>29</v>
      </c>
      <c r="E2" s="182">
        <v>0</v>
      </c>
    </row>
    <row r="3" spans="1:5" x14ac:dyDescent="0.15">
      <c r="A3" s="5" t="s">
        <v>18</v>
      </c>
      <c r="B3" s="197" t="s">
        <v>207</v>
      </c>
      <c r="D3" s="5" t="s">
        <v>54</v>
      </c>
    </row>
    <row r="4" spans="1:5" x14ac:dyDescent="0.15">
      <c r="A4" s="5" t="s">
        <v>19</v>
      </c>
      <c r="B4" s="197" t="s">
        <v>208</v>
      </c>
      <c r="E4" s="4"/>
    </row>
    <row r="5" spans="1:5" x14ac:dyDescent="0.15">
      <c r="A5" s="5" t="s">
        <v>20</v>
      </c>
      <c r="B5" s="197" t="s">
        <v>209</v>
      </c>
      <c r="E5" s="4"/>
    </row>
    <row r="6" spans="1:5" x14ac:dyDescent="0.15">
      <c r="A6" s="5" t="s">
        <v>21</v>
      </c>
      <c r="B6" s="197" t="s">
        <v>231</v>
      </c>
      <c r="E6" s="4"/>
    </row>
    <row r="7" spans="1:5" x14ac:dyDescent="0.15">
      <c r="A7" s="5" t="s">
        <v>22</v>
      </c>
      <c r="B7" s="197" t="s">
        <v>236</v>
      </c>
      <c r="E7" s="4"/>
    </row>
    <row r="8" spans="1:5" x14ac:dyDescent="0.15">
      <c r="A8" s="5" t="s">
        <v>23</v>
      </c>
      <c r="B8" s="197" t="s">
        <v>245</v>
      </c>
      <c r="E8" s="4"/>
    </row>
    <row r="9" spans="1:5" x14ac:dyDescent="0.15">
      <c r="A9" s="5" t="s">
        <v>24</v>
      </c>
      <c r="B9" s="197" t="s">
        <v>247</v>
      </c>
      <c r="E9" s="4"/>
    </row>
    <row r="10" spans="1:5" x14ac:dyDescent="0.15">
      <c r="A10" s="5" t="s">
        <v>25</v>
      </c>
      <c r="B10" s="197" t="s">
        <v>249</v>
      </c>
      <c r="E10" s="4"/>
    </row>
    <row r="11" spans="1:5" x14ac:dyDescent="0.15">
      <c r="A11" s="5" t="s">
        <v>26</v>
      </c>
      <c r="B11" s="197" t="s">
        <v>261</v>
      </c>
      <c r="E11" s="4"/>
    </row>
    <row r="12" spans="1:5" x14ac:dyDescent="0.15">
      <c r="A12" s="5" t="s">
        <v>108</v>
      </c>
      <c r="B12" s="197" t="s">
        <v>270</v>
      </c>
      <c r="E12" s="4"/>
    </row>
    <row r="13" spans="1:5" x14ac:dyDescent="0.15">
      <c r="A13" s="5" t="s">
        <v>27</v>
      </c>
      <c r="E13" s="4"/>
    </row>
    <row r="14" spans="1:5" x14ac:dyDescent="0.15">
      <c r="A14" s="5" t="s">
        <v>109</v>
      </c>
    </row>
    <row r="15" spans="1:5" x14ac:dyDescent="0.15">
      <c r="A15" s="5" t="s">
        <v>232</v>
      </c>
    </row>
    <row r="16" spans="1:5" x14ac:dyDescent="0.15">
      <c r="A16" s="5" t="s">
        <v>28</v>
      </c>
    </row>
    <row r="17" spans="1:1" x14ac:dyDescent="0.15">
      <c r="A17" s="5" t="s">
        <v>29</v>
      </c>
    </row>
    <row r="18" spans="1:1" x14ac:dyDescent="0.15">
      <c r="A18" s="5" t="s">
        <v>30</v>
      </c>
    </row>
    <row r="19" spans="1:1" x14ac:dyDescent="0.15">
      <c r="A19" s="5" t="s">
        <v>31</v>
      </c>
    </row>
    <row r="20" spans="1:1" x14ac:dyDescent="0.15">
      <c r="A20" s="5" t="s">
        <v>32</v>
      </c>
    </row>
    <row r="21" spans="1:1" x14ac:dyDescent="0.15">
      <c r="A21" s="5" t="s">
        <v>33</v>
      </c>
    </row>
    <row r="22" spans="1:1" x14ac:dyDescent="0.15">
      <c r="A22" s="5" t="s">
        <v>34</v>
      </c>
    </row>
    <row r="23" spans="1:1" x14ac:dyDescent="0.15">
      <c r="A23" s="5" t="s">
        <v>35</v>
      </c>
    </row>
    <row r="24" spans="1:1" x14ac:dyDescent="0.15">
      <c r="A24" s="5" t="s">
        <v>36</v>
      </c>
    </row>
    <row r="25" spans="1:1" x14ac:dyDescent="0.15">
      <c r="A25" s="5" t="s">
        <v>37</v>
      </c>
    </row>
    <row r="26" spans="1:1" x14ac:dyDescent="0.15">
      <c r="A26" s="5" t="s">
        <v>38</v>
      </c>
    </row>
    <row r="27" spans="1:1" x14ac:dyDescent="0.15">
      <c r="A27" s="5" t="s">
        <v>39</v>
      </c>
    </row>
    <row r="28" spans="1:1" x14ac:dyDescent="0.15">
      <c r="A28" s="5" t="s">
        <v>40</v>
      </c>
    </row>
    <row r="29" spans="1:1" x14ac:dyDescent="0.15">
      <c r="A29" s="5" t="s">
        <v>41</v>
      </c>
    </row>
    <row r="30" spans="1:1" x14ac:dyDescent="0.15">
      <c r="A30" s="5" t="s">
        <v>42</v>
      </c>
    </row>
    <row r="31" spans="1:1" x14ac:dyDescent="0.15">
      <c r="A31" s="5" t="s">
        <v>43</v>
      </c>
    </row>
    <row r="32" spans="1:1" x14ac:dyDescent="0.15">
      <c r="A32" s="5" t="s">
        <v>44</v>
      </c>
    </row>
    <row r="33" spans="1:1" x14ac:dyDescent="0.15">
      <c r="A33" s="5" t="s">
        <v>45</v>
      </c>
    </row>
    <row r="34" spans="1:1" x14ac:dyDescent="0.15">
      <c r="A34" s="5" t="s">
        <v>46</v>
      </c>
    </row>
    <row r="35" spans="1:1" x14ac:dyDescent="0.15">
      <c r="A35" s="5" t="s">
        <v>47</v>
      </c>
    </row>
    <row r="36" spans="1:1" x14ac:dyDescent="0.15">
      <c r="A36" s="5" t="s">
        <v>11</v>
      </c>
    </row>
    <row r="37" spans="1:1" x14ac:dyDescent="0.15">
      <c r="A37" s="5" t="s">
        <v>12</v>
      </c>
    </row>
    <row r="38" spans="1:1" x14ac:dyDescent="0.15">
      <c r="A38" s="5" t="s">
        <v>13</v>
      </c>
    </row>
    <row r="39" spans="1:1" x14ac:dyDescent="0.15">
      <c r="A39" s="5" t="s">
        <v>14</v>
      </c>
    </row>
    <row r="40" spans="1:1" x14ac:dyDescent="0.15">
      <c r="A40" s="5" t="s">
        <v>15</v>
      </c>
    </row>
    <row r="41" spans="1:1" x14ac:dyDescent="0.15">
      <c r="A41" s="5" t="s">
        <v>16</v>
      </c>
    </row>
    <row r="42" spans="1:1" x14ac:dyDescent="0.15">
      <c r="A42" s="5" t="s">
        <v>48</v>
      </c>
    </row>
    <row r="43" spans="1:1" x14ac:dyDescent="0.15">
      <c r="A43" s="5" t="s">
        <v>49</v>
      </c>
    </row>
    <row r="44" spans="1:1" x14ac:dyDescent="0.15">
      <c r="A44" s="5" t="s">
        <v>50</v>
      </c>
    </row>
    <row r="45" spans="1:1" x14ac:dyDescent="0.15">
      <c r="A45" s="5" t="s">
        <v>51</v>
      </c>
    </row>
    <row r="46" spans="1:1" x14ac:dyDescent="0.15">
      <c r="A46" s="5" t="s">
        <v>52</v>
      </c>
    </row>
    <row r="47" spans="1:1" x14ac:dyDescent="0.15">
      <c r="A47" s="5" t="s">
        <v>73</v>
      </c>
    </row>
    <row r="48" spans="1:1" x14ac:dyDescent="0.15">
      <c r="A48" s="5" t="s">
        <v>74</v>
      </c>
    </row>
    <row r="49" spans="1:1" x14ac:dyDescent="0.15">
      <c r="A49" s="5" t="s">
        <v>75</v>
      </c>
    </row>
    <row r="50" spans="1:1" x14ac:dyDescent="0.15">
      <c r="A50" s="5" t="s">
        <v>53</v>
      </c>
    </row>
    <row r="51" spans="1:1" x14ac:dyDescent="0.15">
      <c r="A51" s="5" t="s">
        <v>54</v>
      </c>
    </row>
    <row r="52" spans="1:1" x14ac:dyDescent="0.15">
      <c r="A52" s="5" t="s">
        <v>55</v>
      </c>
    </row>
    <row r="53" spans="1:1" x14ac:dyDescent="0.15">
      <c r="A53" s="5" t="s">
        <v>56</v>
      </c>
    </row>
    <row r="54" spans="1:1" x14ac:dyDescent="0.15">
      <c r="A54" s="5" t="s">
        <v>57</v>
      </c>
    </row>
    <row r="55" spans="1:1" x14ac:dyDescent="0.15">
      <c r="A55" s="5" t="s">
        <v>58</v>
      </c>
    </row>
    <row r="56" spans="1:1" x14ac:dyDescent="0.15">
      <c r="A56" s="5" t="s">
        <v>59</v>
      </c>
    </row>
    <row r="57" spans="1:1" x14ac:dyDescent="0.15">
      <c r="A57" s="5" t="s">
        <v>233</v>
      </c>
    </row>
    <row r="58" spans="1:1" x14ac:dyDescent="0.15">
      <c r="A58" s="5" t="s">
        <v>60</v>
      </c>
    </row>
    <row r="59" spans="1:1" x14ac:dyDescent="0.15">
      <c r="A59" s="5" t="s">
        <v>61</v>
      </c>
    </row>
    <row r="60" spans="1:1" x14ac:dyDescent="0.15">
      <c r="A60" s="5" t="s">
        <v>62</v>
      </c>
    </row>
    <row r="61" spans="1:1" x14ac:dyDescent="0.15">
      <c r="A61" s="5" t="s">
        <v>63</v>
      </c>
    </row>
    <row r="62" spans="1:1" x14ac:dyDescent="0.15">
      <c r="A62" s="5" t="s">
        <v>4</v>
      </c>
    </row>
    <row r="63" spans="1:1" x14ac:dyDescent="0.15">
      <c r="A63" s="5" t="s">
        <v>64</v>
      </c>
    </row>
    <row r="64" spans="1:1" x14ac:dyDescent="0.15">
      <c r="A64" s="5" t="s">
        <v>65</v>
      </c>
    </row>
    <row r="65" spans="1:1" x14ac:dyDescent="0.15">
      <c r="A65" s="5" t="s">
        <v>66</v>
      </c>
    </row>
    <row r="66" spans="1:1" x14ac:dyDescent="0.15">
      <c r="A66" s="5" t="s">
        <v>67</v>
      </c>
    </row>
    <row r="67" spans="1:1" x14ac:dyDescent="0.15">
      <c r="A67" s="5" t="s">
        <v>68</v>
      </c>
    </row>
    <row r="68" spans="1:1" x14ac:dyDescent="0.15">
      <c r="A68" s="5" t="s">
        <v>69</v>
      </c>
    </row>
    <row r="69" spans="1:1" x14ac:dyDescent="0.15">
      <c r="A69" s="5" t="s">
        <v>70</v>
      </c>
    </row>
    <row r="70" spans="1:1" x14ac:dyDescent="0.15">
      <c r="A70" s="5" t="s">
        <v>71</v>
      </c>
    </row>
    <row r="71" spans="1:1" x14ac:dyDescent="0.15">
      <c r="A71" s="5" t="s">
        <v>72</v>
      </c>
    </row>
    <row r="72" spans="1:1" x14ac:dyDescent="0.15">
      <c r="A72" s="5" t="s">
        <v>76</v>
      </c>
    </row>
    <row r="73" spans="1:1" x14ac:dyDescent="0.15">
      <c r="A73" s="5" t="s">
        <v>77</v>
      </c>
    </row>
    <row r="74" spans="1:1" x14ac:dyDescent="0.15">
      <c r="A74" s="5" t="s">
        <v>78</v>
      </c>
    </row>
    <row r="75" spans="1:1" x14ac:dyDescent="0.15">
      <c r="A75" s="5" t="s">
        <v>79</v>
      </c>
    </row>
    <row r="76" spans="1:1" x14ac:dyDescent="0.15">
      <c r="A76" s="5" t="s">
        <v>80</v>
      </c>
    </row>
    <row r="77" spans="1:1" x14ac:dyDescent="0.15">
      <c r="A77" s="5" t="s">
        <v>81</v>
      </c>
    </row>
    <row r="78" spans="1:1" x14ac:dyDescent="0.15">
      <c r="A78" s="5" t="s">
        <v>82</v>
      </c>
    </row>
    <row r="79" spans="1:1" x14ac:dyDescent="0.15">
      <c r="A79" s="5" t="s">
        <v>10</v>
      </c>
    </row>
    <row r="80" spans="1:1" x14ac:dyDescent="0.15">
      <c r="A80" s="5" t="s">
        <v>83</v>
      </c>
    </row>
    <row r="81" spans="1:1" x14ac:dyDescent="0.15">
      <c r="A81" s="5" t="s">
        <v>84</v>
      </c>
    </row>
    <row r="82" spans="1:1" x14ac:dyDescent="0.15">
      <c r="A82" s="5" t="s">
        <v>85</v>
      </c>
    </row>
    <row r="83" spans="1:1" x14ac:dyDescent="0.15">
      <c r="A83" s="5" t="s">
        <v>86</v>
      </c>
    </row>
    <row r="84" spans="1:1" x14ac:dyDescent="0.15">
      <c r="A84" s="5" t="s">
        <v>87</v>
      </c>
    </row>
    <row r="85" spans="1:1" x14ac:dyDescent="0.15">
      <c r="A85" s="5" t="s">
        <v>88</v>
      </c>
    </row>
    <row r="86" spans="1:1" x14ac:dyDescent="0.15">
      <c r="A86" s="5" t="s">
        <v>89</v>
      </c>
    </row>
    <row r="87" spans="1:1" x14ac:dyDescent="0.15">
      <c r="A87" s="5" t="s">
        <v>90</v>
      </c>
    </row>
  </sheetData>
  <sheetProtection formatColumns="0" formatRows="0"/>
  <phoneticPr fontId="9" type="noConversion"/>
  <pageMargins left="0.75" right="0.75" top="1" bottom="1" header="0.5" footer="0.5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llSheetsInThisWorkbook">
    <tabColor indexed="47"/>
  </sheetPr>
  <dimension ref="A1:B157"/>
  <sheetViews>
    <sheetView showGridLines="0" zoomScaleNormal="100" workbookViewId="0"/>
  </sheetViews>
  <sheetFormatPr defaultColWidth="9.140625" defaultRowHeight="11.25" x14ac:dyDescent="0.15"/>
  <cols>
    <col min="1" max="1" width="25.140625" style="2" customWidth="1"/>
    <col min="2" max="2" width="21.140625" style="2" bestFit="1" customWidth="1"/>
    <col min="3" max="16384" width="9.140625" style="1"/>
  </cols>
  <sheetData>
    <row r="1" spans="1:2" x14ac:dyDescent="0.15">
      <c r="A1" s="245" t="s">
        <v>97</v>
      </c>
      <c r="B1" s="245" t="s">
        <v>98</v>
      </c>
    </row>
    <row r="2" spans="1:2" x14ac:dyDescent="0.15">
      <c r="A2" t="s">
        <v>99</v>
      </c>
      <c r="B2" t="s">
        <v>100</v>
      </c>
    </row>
    <row r="3" spans="1:2" x14ac:dyDescent="0.15">
      <c r="A3" t="s">
        <v>120</v>
      </c>
      <c r="B3" t="s">
        <v>102</v>
      </c>
    </row>
    <row r="4" spans="1:2" x14ac:dyDescent="0.15">
      <c r="A4" t="s">
        <v>101</v>
      </c>
      <c r="B4" t="s">
        <v>158</v>
      </c>
    </row>
    <row r="5" spans="1:2" x14ac:dyDescent="0.15">
      <c r="A5" t="s">
        <v>161</v>
      </c>
      <c r="B5" t="s">
        <v>105</v>
      </c>
    </row>
    <row r="6" spans="1:2" x14ac:dyDescent="0.15">
      <c r="A6" t="s">
        <v>210</v>
      </c>
      <c r="B6" t="s">
        <v>250</v>
      </c>
    </row>
    <row r="7" spans="1:2" x14ac:dyDescent="0.15">
      <c r="A7" t="s">
        <v>276</v>
      </c>
      <c r="B7" t="s">
        <v>121</v>
      </c>
    </row>
    <row r="8" spans="1:2" x14ac:dyDescent="0.15">
      <c r="A8" t="s">
        <v>211</v>
      </c>
      <c r="B8" t="s">
        <v>106</v>
      </c>
    </row>
    <row r="9" spans="1:2" x14ac:dyDescent="0.15">
      <c r="A9" t="s">
        <v>212</v>
      </c>
      <c r="B9" t="s">
        <v>251</v>
      </c>
    </row>
    <row r="10" spans="1:2" x14ac:dyDescent="0.15">
      <c r="A10" t="s">
        <v>213</v>
      </c>
      <c r="B10" t="s">
        <v>273</v>
      </c>
    </row>
    <row r="11" spans="1:2" x14ac:dyDescent="0.15">
      <c r="A11" t="s">
        <v>95</v>
      </c>
      <c r="B11" t="s">
        <v>252</v>
      </c>
    </row>
    <row r="12" spans="1:2" x14ac:dyDescent="0.15">
      <c r="A12" t="s">
        <v>103</v>
      </c>
      <c r="B12" t="s">
        <v>104</v>
      </c>
    </row>
    <row r="13" spans="1:2" x14ac:dyDescent="0.15">
      <c r="A13"/>
      <c r="B13" t="s">
        <v>119</v>
      </c>
    </row>
    <row r="14" spans="1:2" x14ac:dyDescent="0.15">
      <c r="A14"/>
      <c r="B14" t="s">
        <v>107</v>
      </c>
    </row>
    <row r="15" spans="1:2" x14ac:dyDescent="0.15">
      <c r="A15"/>
      <c r="B15" t="s">
        <v>123</v>
      </c>
    </row>
    <row r="16" spans="1:2" x14ac:dyDescent="0.15">
      <c r="A16"/>
      <c r="B16" t="s">
        <v>215</v>
      </c>
    </row>
    <row r="17" spans="1:2" x14ac:dyDescent="0.15">
      <c r="A17"/>
      <c r="B17" t="s">
        <v>214</v>
      </c>
    </row>
    <row r="18" spans="1:2" x14ac:dyDescent="0.15">
      <c r="A18"/>
      <c r="B18" t="s">
        <v>277</v>
      </c>
    </row>
    <row r="19" spans="1:2" x14ac:dyDescent="0.15">
      <c r="A19"/>
      <c r="B19" t="s">
        <v>229</v>
      </c>
    </row>
    <row r="20" spans="1:2" x14ac:dyDescent="0.15">
      <c r="A20"/>
      <c r="B20" t="s">
        <v>122</v>
      </c>
    </row>
    <row r="21" spans="1:2" x14ac:dyDescent="0.15">
      <c r="A21"/>
      <c r="B21" t="s">
        <v>230</v>
      </c>
    </row>
    <row r="22" spans="1:2" x14ac:dyDescent="0.15">
      <c r="A22"/>
      <c r="B22"/>
    </row>
    <row r="23" spans="1:2" x14ac:dyDescent="0.15">
      <c r="A23"/>
      <c r="B23"/>
    </row>
    <row r="24" spans="1:2" x14ac:dyDescent="0.15">
      <c r="A24"/>
      <c r="B24"/>
    </row>
    <row r="25" spans="1:2" x14ac:dyDescent="0.15">
      <c r="A25"/>
      <c r="B25"/>
    </row>
    <row r="26" spans="1:2" x14ac:dyDescent="0.15">
      <c r="A26"/>
      <c r="B26"/>
    </row>
    <row r="27" spans="1:2" x14ac:dyDescent="0.15">
      <c r="A27"/>
      <c r="B27"/>
    </row>
    <row r="28" spans="1:2" x14ac:dyDescent="0.15">
      <c r="A28"/>
      <c r="B28"/>
    </row>
    <row r="29" spans="1:2" x14ac:dyDescent="0.15">
      <c r="A29"/>
      <c r="B29"/>
    </row>
    <row r="30" spans="1:2" x14ac:dyDescent="0.15">
      <c r="A30"/>
      <c r="B30"/>
    </row>
    <row r="31" spans="1:2" x14ac:dyDescent="0.15">
      <c r="A31"/>
      <c r="B31"/>
    </row>
    <row r="32" spans="1:2" x14ac:dyDescent="0.15">
      <c r="A32"/>
      <c r="B32"/>
    </row>
    <row r="33" spans="1:2" x14ac:dyDescent="0.15">
      <c r="A33"/>
      <c r="B33"/>
    </row>
    <row r="34" spans="1:2" x14ac:dyDescent="0.15">
      <c r="A34"/>
      <c r="B34"/>
    </row>
    <row r="35" spans="1:2" x14ac:dyDescent="0.15">
      <c r="A35"/>
      <c r="B35"/>
    </row>
    <row r="36" spans="1:2" x14ac:dyDescent="0.15">
      <c r="A36"/>
      <c r="B36"/>
    </row>
    <row r="37" spans="1:2" x14ac:dyDescent="0.15">
      <c r="A37"/>
      <c r="B37"/>
    </row>
    <row r="38" spans="1:2" x14ac:dyDescent="0.15">
      <c r="A38"/>
      <c r="B38"/>
    </row>
    <row r="39" spans="1:2" x14ac:dyDescent="0.15">
      <c r="A39"/>
      <c r="B39"/>
    </row>
    <row r="40" spans="1:2" x14ac:dyDescent="0.15">
      <c r="A40"/>
      <c r="B40"/>
    </row>
    <row r="41" spans="1:2" x14ac:dyDescent="0.15">
      <c r="A41"/>
      <c r="B41"/>
    </row>
    <row r="42" spans="1:2" x14ac:dyDescent="0.15">
      <c r="A42"/>
      <c r="B42"/>
    </row>
    <row r="43" spans="1:2" x14ac:dyDescent="0.15">
      <c r="A43"/>
      <c r="B43"/>
    </row>
    <row r="44" spans="1:2" x14ac:dyDescent="0.15">
      <c r="A44"/>
      <c r="B44"/>
    </row>
    <row r="45" spans="1:2" x14ac:dyDescent="0.15">
      <c r="A45"/>
      <c r="B45"/>
    </row>
    <row r="46" spans="1:2" x14ac:dyDescent="0.15">
      <c r="A46"/>
      <c r="B46"/>
    </row>
    <row r="47" spans="1:2" x14ac:dyDescent="0.15">
      <c r="A47"/>
      <c r="B47"/>
    </row>
    <row r="48" spans="1:2" x14ac:dyDescent="0.15">
      <c r="A48"/>
      <c r="B48"/>
    </row>
    <row r="49" spans="1:2" x14ac:dyDescent="0.15">
      <c r="A49"/>
      <c r="B49"/>
    </row>
    <row r="50" spans="1:2" x14ac:dyDescent="0.15">
      <c r="A50"/>
      <c r="B50"/>
    </row>
    <row r="51" spans="1:2" x14ac:dyDescent="0.15">
      <c r="A51"/>
      <c r="B51"/>
    </row>
    <row r="52" spans="1:2" x14ac:dyDescent="0.15">
      <c r="A52"/>
      <c r="B52"/>
    </row>
    <row r="53" spans="1:2" x14ac:dyDescent="0.15">
      <c r="A53"/>
      <c r="B53"/>
    </row>
    <row r="54" spans="1:2" x14ac:dyDescent="0.15">
      <c r="A54"/>
      <c r="B54"/>
    </row>
    <row r="55" spans="1:2" x14ac:dyDescent="0.15">
      <c r="A55"/>
      <c r="B55"/>
    </row>
    <row r="56" spans="1:2" x14ac:dyDescent="0.15">
      <c r="A56"/>
      <c r="B56"/>
    </row>
    <row r="57" spans="1:2" x14ac:dyDescent="0.15">
      <c r="A57"/>
      <c r="B57"/>
    </row>
    <row r="58" spans="1:2" x14ac:dyDescent="0.15">
      <c r="A58"/>
      <c r="B58"/>
    </row>
    <row r="59" spans="1:2" x14ac:dyDescent="0.15">
      <c r="A59"/>
      <c r="B59"/>
    </row>
    <row r="60" spans="1:2" x14ac:dyDescent="0.15">
      <c r="A60"/>
      <c r="B60"/>
    </row>
    <row r="61" spans="1:2" x14ac:dyDescent="0.15">
      <c r="A61"/>
      <c r="B61"/>
    </row>
    <row r="62" spans="1:2" x14ac:dyDescent="0.15">
      <c r="A62"/>
      <c r="B62"/>
    </row>
    <row r="63" spans="1:2" x14ac:dyDescent="0.15">
      <c r="A63"/>
      <c r="B63"/>
    </row>
    <row r="64" spans="1:2" x14ac:dyDescent="0.15">
      <c r="A64"/>
      <c r="B64"/>
    </row>
    <row r="65" spans="1:2" x14ac:dyDescent="0.15">
      <c r="A65"/>
      <c r="B65"/>
    </row>
    <row r="66" spans="1:2" x14ac:dyDescent="0.15">
      <c r="A66"/>
      <c r="B66"/>
    </row>
    <row r="67" spans="1:2" x14ac:dyDescent="0.15">
      <c r="A67"/>
      <c r="B67"/>
    </row>
    <row r="68" spans="1:2" x14ac:dyDescent="0.15">
      <c r="A68"/>
      <c r="B68"/>
    </row>
    <row r="69" spans="1:2" x14ac:dyDescent="0.15">
      <c r="A69"/>
      <c r="B69"/>
    </row>
    <row r="70" spans="1:2" x14ac:dyDescent="0.15">
      <c r="A70"/>
      <c r="B70"/>
    </row>
    <row r="71" spans="1:2" x14ac:dyDescent="0.15">
      <c r="A71"/>
      <c r="B71"/>
    </row>
    <row r="72" spans="1:2" x14ac:dyDescent="0.15">
      <c r="A72"/>
      <c r="B72"/>
    </row>
    <row r="73" spans="1:2" x14ac:dyDescent="0.15">
      <c r="A73"/>
      <c r="B73"/>
    </row>
    <row r="74" spans="1:2" x14ac:dyDescent="0.15">
      <c r="A74"/>
      <c r="B74"/>
    </row>
    <row r="75" spans="1:2" x14ac:dyDescent="0.15">
      <c r="A75"/>
      <c r="B75"/>
    </row>
    <row r="76" spans="1:2" x14ac:dyDescent="0.15">
      <c r="A76"/>
      <c r="B76"/>
    </row>
    <row r="77" spans="1:2" x14ac:dyDescent="0.15">
      <c r="A77"/>
      <c r="B77"/>
    </row>
    <row r="78" spans="1:2" x14ac:dyDescent="0.15">
      <c r="A78"/>
      <c r="B78"/>
    </row>
    <row r="79" spans="1:2" x14ac:dyDescent="0.15">
      <c r="A79"/>
      <c r="B79"/>
    </row>
    <row r="80" spans="1:2" x14ac:dyDescent="0.15">
      <c r="A80"/>
      <c r="B80"/>
    </row>
    <row r="81" spans="1:2" x14ac:dyDescent="0.15">
      <c r="A81"/>
      <c r="B81"/>
    </row>
    <row r="82" spans="1:2" x14ac:dyDescent="0.15">
      <c r="A82"/>
      <c r="B82"/>
    </row>
    <row r="83" spans="1:2" x14ac:dyDescent="0.15">
      <c r="A83"/>
      <c r="B83"/>
    </row>
    <row r="84" spans="1:2" x14ac:dyDescent="0.15">
      <c r="A84"/>
      <c r="B84"/>
    </row>
    <row r="85" spans="1:2" x14ac:dyDescent="0.15">
      <c r="A85"/>
      <c r="B85"/>
    </row>
    <row r="86" spans="1:2" x14ac:dyDescent="0.15">
      <c r="A86"/>
      <c r="B86"/>
    </row>
    <row r="87" spans="1:2" x14ac:dyDescent="0.15">
      <c r="A87"/>
      <c r="B87"/>
    </row>
    <row r="88" spans="1:2" x14ac:dyDescent="0.15">
      <c r="A88"/>
      <c r="B88"/>
    </row>
    <row r="89" spans="1:2" x14ac:dyDescent="0.15">
      <c r="A89"/>
      <c r="B89"/>
    </row>
    <row r="90" spans="1:2" x14ac:dyDescent="0.15">
      <c r="A90"/>
      <c r="B90"/>
    </row>
    <row r="91" spans="1:2" x14ac:dyDescent="0.15">
      <c r="A91"/>
      <c r="B91"/>
    </row>
    <row r="92" spans="1:2" x14ac:dyDescent="0.15">
      <c r="A92"/>
      <c r="B92"/>
    </row>
    <row r="93" spans="1:2" x14ac:dyDescent="0.15">
      <c r="A93"/>
      <c r="B93"/>
    </row>
    <row r="94" spans="1:2" x14ac:dyDescent="0.15">
      <c r="A94"/>
      <c r="B94"/>
    </row>
    <row r="95" spans="1:2" x14ac:dyDescent="0.15">
      <c r="A95"/>
      <c r="B95"/>
    </row>
    <row r="96" spans="1:2" x14ac:dyDescent="0.15">
      <c r="A96"/>
      <c r="B96"/>
    </row>
    <row r="97" spans="1:2" x14ac:dyDescent="0.15">
      <c r="A97"/>
      <c r="B97"/>
    </row>
    <row r="98" spans="1:2" x14ac:dyDescent="0.15">
      <c r="A98"/>
      <c r="B98"/>
    </row>
    <row r="99" spans="1:2" x14ac:dyDescent="0.15">
      <c r="A99"/>
      <c r="B99"/>
    </row>
    <row r="100" spans="1:2" x14ac:dyDescent="0.15">
      <c r="A100"/>
      <c r="B100"/>
    </row>
    <row r="101" spans="1:2" x14ac:dyDescent="0.15">
      <c r="A101"/>
      <c r="B101"/>
    </row>
    <row r="102" spans="1:2" x14ac:dyDescent="0.15">
      <c r="A102"/>
      <c r="B102"/>
    </row>
    <row r="103" spans="1:2" x14ac:dyDescent="0.15">
      <c r="A103"/>
      <c r="B103"/>
    </row>
    <row r="104" spans="1:2" x14ac:dyDescent="0.15">
      <c r="A104"/>
      <c r="B104"/>
    </row>
    <row r="105" spans="1:2" x14ac:dyDescent="0.15">
      <c r="A105"/>
      <c r="B105"/>
    </row>
    <row r="106" spans="1:2" x14ac:dyDescent="0.15">
      <c r="A106"/>
      <c r="B106"/>
    </row>
    <row r="107" spans="1:2" x14ac:dyDescent="0.15">
      <c r="A107"/>
      <c r="B107"/>
    </row>
    <row r="108" spans="1:2" x14ac:dyDescent="0.15">
      <c r="A108"/>
      <c r="B108"/>
    </row>
    <row r="109" spans="1:2" x14ac:dyDescent="0.15">
      <c r="A109"/>
      <c r="B109"/>
    </row>
    <row r="110" spans="1:2" x14ac:dyDescent="0.15">
      <c r="A110"/>
      <c r="B110"/>
    </row>
    <row r="111" spans="1:2" x14ac:dyDescent="0.15">
      <c r="A111"/>
      <c r="B111"/>
    </row>
    <row r="112" spans="1:2" x14ac:dyDescent="0.15">
      <c r="A112"/>
      <c r="B112"/>
    </row>
    <row r="113" spans="1:2" x14ac:dyDescent="0.15">
      <c r="A113"/>
      <c r="B113"/>
    </row>
    <row r="114" spans="1:2" x14ac:dyDescent="0.15">
      <c r="A114"/>
      <c r="B114"/>
    </row>
    <row r="115" spans="1:2" x14ac:dyDescent="0.15">
      <c r="A115"/>
      <c r="B115"/>
    </row>
    <row r="116" spans="1:2" x14ac:dyDescent="0.15">
      <c r="A116"/>
      <c r="B116"/>
    </row>
    <row r="117" spans="1:2" x14ac:dyDescent="0.15">
      <c r="A117"/>
      <c r="B117"/>
    </row>
    <row r="118" spans="1:2" x14ac:dyDescent="0.15">
      <c r="A118"/>
      <c r="B118"/>
    </row>
    <row r="119" spans="1:2" x14ac:dyDescent="0.15">
      <c r="A119"/>
      <c r="B119"/>
    </row>
    <row r="120" spans="1:2" x14ac:dyDescent="0.15">
      <c r="A120"/>
      <c r="B120"/>
    </row>
    <row r="121" spans="1:2" x14ac:dyDescent="0.15">
      <c r="A121"/>
      <c r="B121"/>
    </row>
    <row r="122" spans="1:2" x14ac:dyDescent="0.15">
      <c r="A122"/>
      <c r="B122"/>
    </row>
    <row r="123" spans="1:2" x14ac:dyDescent="0.15">
      <c r="A123"/>
      <c r="B123"/>
    </row>
    <row r="124" spans="1:2" x14ac:dyDescent="0.15">
      <c r="A124"/>
      <c r="B124"/>
    </row>
    <row r="125" spans="1:2" x14ac:dyDescent="0.15">
      <c r="A125"/>
      <c r="B125"/>
    </row>
    <row r="126" spans="1:2" x14ac:dyDescent="0.15">
      <c r="A126"/>
      <c r="B126"/>
    </row>
    <row r="127" spans="1:2" x14ac:dyDescent="0.15">
      <c r="A127"/>
      <c r="B127"/>
    </row>
    <row r="128" spans="1:2" x14ac:dyDescent="0.15">
      <c r="A128"/>
      <c r="B128"/>
    </row>
    <row r="129" spans="1:2" x14ac:dyDescent="0.15">
      <c r="A129"/>
      <c r="B129"/>
    </row>
    <row r="130" spans="1:2" x14ac:dyDescent="0.15">
      <c r="A130"/>
      <c r="B130"/>
    </row>
    <row r="131" spans="1:2" x14ac:dyDescent="0.15">
      <c r="A131"/>
      <c r="B131"/>
    </row>
    <row r="132" spans="1:2" x14ac:dyDescent="0.15">
      <c r="A132"/>
      <c r="B132"/>
    </row>
    <row r="133" spans="1:2" x14ac:dyDescent="0.15">
      <c r="A133"/>
      <c r="B133"/>
    </row>
    <row r="134" spans="1:2" x14ac:dyDescent="0.15">
      <c r="A134"/>
      <c r="B134"/>
    </row>
    <row r="135" spans="1:2" x14ac:dyDescent="0.15">
      <c r="A135"/>
      <c r="B135"/>
    </row>
    <row r="136" spans="1:2" x14ac:dyDescent="0.15">
      <c r="A136"/>
      <c r="B136"/>
    </row>
    <row r="137" spans="1:2" x14ac:dyDescent="0.15">
      <c r="A137"/>
      <c r="B137"/>
    </row>
    <row r="138" spans="1:2" x14ac:dyDescent="0.15">
      <c r="A138"/>
      <c r="B138"/>
    </row>
    <row r="139" spans="1:2" x14ac:dyDescent="0.15">
      <c r="A139"/>
      <c r="B139"/>
    </row>
    <row r="140" spans="1:2" x14ac:dyDescent="0.15">
      <c r="A140"/>
      <c r="B140"/>
    </row>
    <row r="141" spans="1:2" x14ac:dyDescent="0.15">
      <c r="A141"/>
      <c r="B141"/>
    </row>
    <row r="142" spans="1:2" x14ac:dyDescent="0.15">
      <c r="A142"/>
      <c r="B142"/>
    </row>
    <row r="143" spans="1:2" x14ac:dyDescent="0.15">
      <c r="A143"/>
      <c r="B143"/>
    </row>
    <row r="144" spans="1:2" x14ac:dyDescent="0.15">
      <c r="A144"/>
      <c r="B144"/>
    </row>
    <row r="145" spans="1:2" x14ac:dyDescent="0.15">
      <c r="A145"/>
      <c r="B145"/>
    </row>
    <row r="146" spans="1:2" x14ac:dyDescent="0.15">
      <c r="A146"/>
      <c r="B146"/>
    </row>
    <row r="147" spans="1:2" x14ac:dyDescent="0.15">
      <c r="A147"/>
      <c r="B147"/>
    </row>
    <row r="148" spans="1:2" x14ac:dyDescent="0.15">
      <c r="A148"/>
      <c r="B148"/>
    </row>
    <row r="149" spans="1:2" x14ac:dyDescent="0.15">
      <c r="A149"/>
      <c r="B149"/>
    </row>
    <row r="150" spans="1:2" x14ac:dyDescent="0.15">
      <c r="A150"/>
      <c r="B150"/>
    </row>
    <row r="151" spans="1:2" x14ac:dyDescent="0.15">
      <c r="A151"/>
      <c r="B151"/>
    </row>
    <row r="152" spans="1:2" x14ac:dyDescent="0.15">
      <c r="A152"/>
      <c r="B152"/>
    </row>
    <row r="153" spans="1:2" x14ac:dyDescent="0.15">
      <c r="A153"/>
      <c r="B153"/>
    </row>
    <row r="154" spans="1:2" x14ac:dyDescent="0.15">
      <c r="A154"/>
      <c r="B154"/>
    </row>
    <row r="155" spans="1:2" x14ac:dyDescent="0.15">
      <c r="A155"/>
      <c r="B155"/>
    </row>
    <row r="156" spans="1:2" x14ac:dyDescent="0.15">
      <c r="A156"/>
      <c r="B156"/>
    </row>
    <row r="157" spans="1:2" x14ac:dyDescent="0.15">
      <c r="A157"/>
      <c r="B157"/>
    </row>
  </sheetData>
  <sheetProtection formatColumns="0" formatRows="0"/>
  <phoneticPr fontId="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SH_ET_UNION_HOR">
    <tabColor indexed="47"/>
  </sheetPr>
  <dimension ref="A1:X9"/>
  <sheetViews>
    <sheetView showGridLines="0" workbookViewId="0"/>
  </sheetViews>
  <sheetFormatPr defaultRowHeight="11.25" x14ac:dyDescent="0.15"/>
  <cols>
    <col min="6" max="6" width="38.7109375" customWidth="1"/>
  </cols>
  <sheetData>
    <row r="1" spans="1:24" s="46" customFormat="1" x14ac:dyDescent="0.15">
      <c r="A1" s="46" t="s">
        <v>156</v>
      </c>
    </row>
    <row r="2" spans="1:24" ht="12" thickBot="1" x14ac:dyDescent="0.2"/>
    <row r="3" spans="1:24" s="99" customFormat="1" ht="22.5" customHeight="1" thickTop="1" x14ac:dyDescent="0.15">
      <c r="C3" s="326"/>
      <c r="D3" s="320"/>
      <c r="E3" s="334"/>
      <c r="F3" s="116" t="str">
        <f>"Заявленная мощность потребителей"&amp;IF(regionException_flag = 1, ", в т.ч.","")</f>
        <v>Заявленная мощность потребителей</v>
      </c>
      <c r="G3" s="180" t="s">
        <v>129</v>
      </c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6"/>
      <c r="T3" s="196"/>
      <c r="U3" s="196"/>
      <c r="V3" s="196"/>
      <c r="W3" s="195">
        <f>SUM(K3:V3)/12</f>
        <v>0</v>
      </c>
      <c r="X3" s="324"/>
    </row>
    <row r="4" spans="1:24" s="99" customFormat="1" ht="12" hidden="1" thickBot="1" x14ac:dyDescent="0.2">
      <c r="C4" s="326"/>
      <c r="D4" s="321"/>
      <c r="E4" s="335"/>
      <c r="F4" s="179"/>
      <c r="G4" s="266"/>
      <c r="H4" s="267"/>
      <c r="I4" s="267"/>
      <c r="J4" s="267"/>
      <c r="K4" s="267"/>
      <c r="L4" s="267"/>
      <c r="M4" s="267"/>
      <c r="N4" s="267"/>
      <c r="O4" s="267"/>
      <c r="P4" s="267"/>
      <c r="Q4" s="267"/>
      <c r="R4" s="267"/>
      <c r="S4" s="267"/>
      <c r="T4" s="267"/>
      <c r="U4" s="267"/>
      <c r="V4" s="267"/>
      <c r="W4" s="267"/>
      <c r="X4" s="324"/>
    </row>
    <row r="6" spans="1:24" s="46" customFormat="1" x14ac:dyDescent="0.15">
      <c r="A6" s="46" t="s">
        <v>157</v>
      </c>
    </row>
    <row r="7" spans="1:24" ht="12" thickBot="1" x14ac:dyDescent="0.2"/>
    <row r="8" spans="1:24" s="99" customFormat="1" ht="22.5" customHeight="1" thickTop="1" x14ac:dyDescent="0.15">
      <c r="C8" s="326"/>
      <c r="D8" s="331"/>
      <c r="E8" s="332"/>
      <c r="F8" s="116" t="str">
        <f>"Заявленная мощность потребителей"&amp;IF(regionException_flag = 1, ", в т.ч.","")</f>
        <v>Заявленная мощность потребителей</v>
      </c>
      <c r="G8" s="117" t="s">
        <v>129</v>
      </c>
      <c r="H8" s="195">
        <f>(Субабоненты!K8+Субабоненты!L8+Субабоненты!M8)/3</f>
        <v>0</v>
      </c>
      <c r="I8" s="195">
        <f>(Субабоненты!N8+Субабоненты!O8+Субабоненты!P8)/3</f>
        <v>0</v>
      </c>
      <c r="J8" s="195">
        <f>(Субабоненты!Q8+Субабоненты!R8+Субабоненты!S8)/3</f>
        <v>0</v>
      </c>
      <c r="K8" s="195">
        <f>(Субабоненты!T8+Субабоненты!U8+Субабоненты!V8)/3</f>
        <v>0</v>
      </c>
      <c r="L8" s="324"/>
    </row>
    <row r="9" spans="1:24" s="99" customFormat="1" ht="12" hidden="1" thickBot="1" x14ac:dyDescent="0.2">
      <c r="C9" s="326"/>
      <c r="D9" s="327"/>
      <c r="E9" s="333"/>
      <c r="F9" s="179"/>
      <c r="G9" s="266"/>
      <c r="H9" s="267"/>
      <c r="I9" s="267"/>
      <c r="J9" s="267"/>
      <c r="K9" s="267"/>
      <c r="L9" s="324"/>
    </row>
  </sheetData>
  <sheetProtection password="BC0D" sheet="1" objects="1" scenarios="1" formatColumns="0" formatRows="0"/>
  <mergeCells count="8">
    <mergeCell ref="X3:X4"/>
    <mergeCell ref="C8:C9"/>
    <mergeCell ref="D8:D9"/>
    <mergeCell ref="E8:E9"/>
    <mergeCell ref="L8:L9"/>
    <mergeCell ref="C3:C4"/>
    <mergeCell ref="D3:D4"/>
    <mergeCell ref="E3:E4"/>
  </mergeCells>
  <phoneticPr fontId="8" type="noConversion"/>
  <dataValidations count="2">
    <dataValidation type="decimal" operator="greaterThanOrEqual" allowBlank="1" showInputMessage="1" showErrorMessage="1" sqref="H3:V4">
      <formula1>0</formula1>
    </dataValidation>
    <dataValidation type="textLength" operator="lessThanOrEqual" allowBlank="1" showInputMessage="1" showErrorMessage="1" errorTitle="Ошибка" error="Допускается ввод не более 900 символов!" sqref="E3:E4">
      <formula1>900</formula1>
    </dataValidation>
  </dataValidations>
  <pageMargins left="0.75" right="0.75" top="1" bottom="1" header="0.5" footer="0.5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Prov">
    <tabColor indexed="47"/>
  </sheetPr>
  <dimension ref="A1"/>
  <sheetViews>
    <sheetView showGridLines="0" zoomScaleNormal="100" workbookViewId="0"/>
  </sheetViews>
  <sheetFormatPr defaultColWidth="9.140625" defaultRowHeight="11.25" x14ac:dyDescent="0.15"/>
  <cols>
    <col min="1" max="16384" width="9.140625" style="2"/>
  </cols>
  <sheetData/>
  <sheetProtection formatColumns="0" formatRows="0"/>
  <pageMargins left="0.75" right="0.75" top="1" bottom="1" header="0.5" footer="0.5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HTTP">
    <tabColor indexed="47"/>
  </sheetPr>
  <dimension ref="A1"/>
  <sheetViews>
    <sheetView showGridLines="0" workbookViewId="0"/>
  </sheetViews>
  <sheetFormatPr defaultColWidth="9.140625" defaultRowHeight="11.25" x14ac:dyDescent="0.15"/>
  <cols>
    <col min="1" max="16384" width="9.140625" style="214"/>
  </cols>
  <sheetData/>
  <pageMargins left="0.75" right="0.75" top="1" bottom="1" header="0.5" footer="0.5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Reestr">
    <tabColor indexed="47"/>
  </sheetPr>
  <dimension ref="A1:A19"/>
  <sheetViews>
    <sheetView showGridLines="0" zoomScaleNormal="85" workbookViewId="0"/>
  </sheetViews>
  <sheetFormatPr defaultColWidth="9.140625" defaultRowHeight="11.25" x14ac:dyDescent="0.15"/>
  <cols>
    <col min="1" max="1" width="49.140625" style="15" customWidth="1"/>
    <col min="2" max="16384" width="9.140625" style="15"/>
  </cols>
  <sheetData>
    <row r="1" spans="1:1" ht="12" x14ac:dyDescent="0.2">
      <c r="A1" s="14"/>
    </row>
    <row r="2" spans="1:1" ht="12" x14ac:dyDescent="0.2">
      <c r="A2" s="14"/>
    </row>
    <row r="3" spans="1:1" ht="12" x14ac:dyDescent="0.2">
      <c r="A3" s="14"/>
    </row>
    <row r="4" spans="1:1" ht="12" x14ac:dyDescent="0.2">
      <c r="A4" s="14"/>
    </row>
    <row r="5" spans="1:1" ht="12" x14ac:dyDescent="0.2">
      <c r="A5" s="14"/>
    </row>
    <row r="6" spans="1:1" ht="12" x14ac:dyDescent="0.2">
      <c r="A6" s="14"/>
    </row>
    <row r="7" spans="1:1" ht="12" x14ac:dyDescent="0.2">
      <c r="A7" s="14"/>
    </row>
    <row r="8" spans="1:1" ht="12" x14ac:dyDescent="0.2">
      <c r="A8" s="14"/>
    </row>
    <row r="9" spans="1:1" ht="12" x14ac:dyDescent="0.2">
      <c r="A9" s="14"/>
    </row>
    <row r="10" spans="1:1" ht="12" x14ac:dyDescent="0.2">
      <c r="A10" s="14"/>
    </row>
    <row r="11" spans="1:1" ht="12" x14ac:dyDescent="0.2">
      <c r="A11" s="14"/>
    </row>
    <row r="12" spans="1:1" ht="12" x14ac:dyDescent="0.2">
      <c r="A12" s="14"/>
    </row>
    <row r="13" spans="1:1" ht="12" x14ac:dyDescent="0.2">
      <c r="A13" s="14"/>
    </row>
    <row r="14" spans="1:1" ht="12" x14ac:dyDescent="0.2">
      <c r="A14" s="14"/>
    </row>
    <row r="15" spans="1:1" ht="12" x14ac:dyDescent="0.2">
      <c r="A15" s="14"/>
    </row>
    <row r="16" spans="1:1" ht="12" x14ac:dyDescent="0.2">
      <c r="A16" s="14"/>
    </row>
    <row r="17" spans="1:1" ht="12" x14ac:dyDescent="0.2">
      <c r="A17" s="14"/>
    </row>
    <row r="18" spans="1:1" ht="12" x14ac:dyDescent="0.2">
      <c r="A18" s="14"/>
    </row>
    <row r="19" spans="1:1" ht="12" x14ac:dyDescent="0.2">
      <c r="A19" s="14"/>
    </row>
  </sheetData>
  <sheetProtection formatColumns="0" formatRows="0"/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frmReestr">
    <tabColor indexed="47"/>
  </sheetPr>
  <dimension ref="A1"/>
  <sheetViews>
    <sheetView showGridLines="0" zoomScaleNormal="100" workbookViewId="0"/>
  </sheetViews>
  <sheetFormatPr defaultColWidth="9.140625" defaultRowHeight="11.25" x14ac:dyDescent="0.15"/>
  <cols>
    <col min="1" max="1" width="9.140625" style="16"/>
    <col min="2" max="16384" width="9.140625" style="17"/>
  </cols>
  <sheetData/>
  <sheetProtection formatColumns="0" formatRows="0"/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frmRegion">
    <tabColor indexed="47"/>
  </sheetPr>
  <dimension ref="A1"/>
  <sheetViews>
    <sheetView showGridLines="0" zoomScaleNormal="100" workbookViewId="0"/>
  </sheetViews>
  <sheetFormatPr defaultColWidth="9.140625" defaultRowHeight="11.25" x14ac:dyDescent="0.15"/>
  <cols>
    <col min="1" max="16384" width="9.140625" style="215"/>
  </cols>
  <sheetData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UpdTemplLogger">
    <tabColor indexed="24"/>
  </sheetPr>
  <dimension ref="A1:D23"/>
  <sheetViews>
    <sheetView showGridLines="0" zoomScaleNormal="100" workbookViewId="0"/>
  </sheetViews>
  <sheetFormatPr defaultColWidth="9.140625" defaultRowHeight="11.25" x14ac:dyDescent="0.15"/>
  <cols>
    <col min="1" max="1" width="30.7109375" style="9" customWidth="1"/>
    <col min="2" max="2" width="80.7109375" style="9" customWidth="1"/>
    <col min="3" max="3" width="30.7109375" style="9" customWidth="1"/>
    <col min="4" max="16384" width="9.140625" style="8"/>
  </cols>
  <sheetData>
    <row r="1" spans="1:4" ht="24" customHeight="1" x14ac:dyDescent="0.15">
      <c r="A1" s="165" t="s">
        <v>116</v>
      </c>
      <c r="B1" s="165" t="s">
        <v>117</v>
      </c>
      <c r="C1" s="165" t="s">
        <v>118</v>
      </c>
      <c r="D1" s="7"/>
    </row>
    <row r="2" spans="1:4" x14ac:dyDescent="0.15">
      <c r="A2" s="261">
        <v>43915.368703703702</v>
      </c>
      <c r="B2" s="9" t="s">
        <v>278</v>
      </c>
      <c r="C2" s="9" t="s">
        <v>279</v>
      </c>
    </row>
    <row r="3" spans="1:4" x14ac:dyDescent="0.15">
      <c r="A3" s="261">
        <v>43915.368819444448</v>
      </c>
      <c r="B3" s="9" t="s">
        <v>280</v>
      </c>
      <c r="C3" s="9" t="s">
        <v>279</v>
      </c>
    </row>
    <row r="4" spans="1:4" x14ac:dyDescent="0.15">
      <c r="A4" s="261">
        <v>43915.474675925929</v>
      </c>
      <c r="B4" s="9" t="s">
        <v>278</v>
      </c>
      <c r="C4" s="9" t="s">
        <v>279</v>
      </c>
    </row>
    <row r="5" spans="1:4" x14ac:dyDescent="0.15">
      <c r="A5" s="261">
        <v>43915.474675925929</v>
      </c>
      <c r="B5" s="9" t="s">
        <v>280</v>
      </c>
      <c r="C5" s="9" t="s">
        <v>279</v>
      </c>
    </row>
    <row r="6" spans="1:4" x14ac:dyDescent="0.15">
      <c r="A6" s="261">
        <v>43915.474849537037</v>
      </c>
      <c r="B6" s="9" t="s">
        <v>278</v>
      </c>
      <c r="C6" s="9" t="s">
        <v>279</v>
      </c>
    </row>
    <row r="7" spans="1:4" x14ac:dyDescent="0.15">
      <c r="A7" s="261">
        <v>43915.474849537037</v>
      </c>
      <c r="B7" s="9" t="s">
        <v>280</v>
      </c>
      <c r="C7" s="9" t="s">
        <v>279</v>
      </c>
    </row>
    <row r="8" spans="1:4" x14ac:dyDescent="0.15">
      <c r="A8" s="261">
        <v>43915.484884259262</v>
      </c>
      <c r="B8" s="9" t="s">
        <v>278</v>
      </c>
      <c r="C8" s="9" t="s">
        <v>279</v>
      </c>
    </row>
    <row r="9" spans="1:4" x14ac:dyDescent="0.15">
      <c r="A9" s="261">
        <v>43915.484884259262</v>
      </c>
      <c r="B9" s="9" t="s">
        <v>280</v>
      </c>
      <c r="C9" s="9" t="s">
        <v>279</v>
      </c>
    </row>
    <row r="10" spans="1:4" x14ac:dyDescent="0.15">
      <c r="A10" s="261">
        <v>43915.490416666667</v>
      </c>
      <c r="B10" s="9" t="s">
        <v>278</v>
      </c>
      <c r="C10" s="9" t="s">
        <v>279</v>
      </c>
    </row>
    <row r="11" spans="1:4" x14ac:dyDescent="0.15">
      <c r="A11" s="261">
        <v>43915.490416666667</v>
      </c>
      <c r="B11" s="9" t="s">
        <v>280</v>
      </c>
      <c r="C11" s="9" t="s">
        <v>279</v>
      </c>
    </row>
    <row r="12" spans="1:4" x14ac:dyDescent="0.15">
      <c r="A12" s="261">
        <v>43916.356481481482</v>
      </c>
      <c r="B12" s="9" t="s">
        <v>278</v>
      </c>
      <c r="C12" s="9" t="s">
        <v>279</v>
      </c>
    </row>
    <row r="13" spans="1:4" x14ac:dyDescent="0.15">
      <c r="A13" s="261">
        <v>43916.356493055559</v>
      </c>
      <c r="B13" s="9" t="s">
        <v>280</v>
      </c>
      <c r="C13" s="9" t="s">
        <v>279</v>
      </c>
    </row>
    <row r="14" spans="1:4" x14ac:dyDescent="0.15">
      <c r="A14" s="261">
        <v>43917.334803240738</v>
      </c>
      <c r="B14" s="9" t="s">
        <v>278</v>
      </c>
      <c r="C14" s="9" t="s">
        <v>279</v>
      </c>
    </row>
    <row r="15" spans="1:4" x14ac:dyDescent="0.15">
      <c r="A15" s="261">
        <v>43917.334826388891</v>
      </c>
      <c r="B15" s="9" t="s">
        <v>280</v>
      </c>
      <c r="C15" s="9" t="s">
        <v>279</v>
      </c>
    </row>
    <row r="16" spans="1:4" x14ac:dyDescent="0.15">
      <c r="A16" s="261">
        <v>43917.381701388891</v>
      </c>
      <c r="B16" s="9" t="s">
        <v>278</v>
      </c>
      <c r="C16" s="9" t="s">
        <v>279</v>
      </c>
    </row>
    <row r="17" spans="1:3" x14ac:dyDescent="0.15">
      <c r="A17" s="261">
        <v>43917.381712962961</v>
      </c>
      <c r="B17" s="9" t="s">
        <v>280</v>
      </c>
      <c r="C17" s="9" t="s">
        <v>279</v>
      </c>
    </row>
    <row r="18" spans="1:3" x14ac:dyDescent="0.15">
      <c r="A18" s="261">
        <v>43917.651342592595</v>
      </c>
      <c r="B18" s="9" t="s">
        <v>278</v>
      </c>
      <c r="C18" s="9" t="s">
        <v>279</v>
      </c>
    </row>
    <row r="19" spans="1:3" x14ac:dyDescent="0.15">
      <c r="A19" s="261">
        <v>43917.651354166665</v>
      </c>
      <c r="B19" s="9" t="s">
        <v>280</v>
      </c>
      <c r="C19" s="9" t="s">
        <v>279</v>
      </c>
    </row>
    <row r="20" spans="1:3" x14ac:dyDescent="0.15">
      <c r="A20" s="261">
        <v>43917.651574074072</v>
      </c>
      <c r="B20" s="9" t="s">
        <v>278</v>
      </c>
      <c r="C20" s="9" t="s">
        <v>279</v>
      </c>
    </row>
    <row r="21" spans="1:3" x14ac:dyDescent="0.15">
      <c r="A21" s="261">
        <v>43917.651574074072</v>
      </c>
      <c r="B21" s="9" t="s">
        <v>280</v>
      </c>
      <c r="C21" s="9" t="s">
        <v>279</v>
      </c>
    </row>
    <row r="22" spans="1:3" x14ac:dyDescent="0.15">
      <c r="A22" s="261">
        <v>44252.402696759258</v>
      </c>
      <c r="B22" s="9" t="s">
        <v>278</v>
      </c>
      <c r="C22" s="9" t="s">
        <v>279</v>
      </c>
    </row>
    <row r="23" spans="1:3" x14ac:dyDescent="0.15">
      <c r="A23" s="261">
        <v>44252.402696759258</v>
      </c>
      <c r="B23" s="9" t="s">
        <v>280</v>
      </c>
      <c r="C23" s="9" t="s">
        <v>279</v>
      </c>
    </row>
  </sheetData>
  <sheetProtection algorithmName="SHA-512" hashValue="ws8/5Sj0cIraj1Nl7vTKJo72h7moEDD8K9YXuyaeK3BUvTqu+1ZseTTz9Oz95VZklrtMliqwiuWA2bprs/xfvQ==" saltValue="xbLqSxdHNy3Id0pb+f/HEg==" spinCount="100000" sheet="1" objects="1" scenarios="1" formatColumns="0" formatRows="0" autoFilter="0"/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frmAuthorization">
    <tabColor indexed="47"/>
  </sheetPr>
  <dimension ref="A1"/>
  <sheetViews>
    <sheetView workbookViewId="0"/>
  </sheetViews>
  <sheetFormatPr defaultRowHeight="11.25" x14ac:dyDescent="0.15"/>
  <sheetData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frmDateChoose">
    <tabColor indexed="47"/>
  </sheetPr>
  <dimension ref="A1"/>
  <sheetViews>
    <sheetView showGridLines="0" zoomScaleNormal="100" workbookViewId="0"/>
  </sheetViews>
  <sheetFormatPr defaultColWidth="9.140625" defaultRowHeight="11.25" x14ac:dyDescent="0.15"/>
  <cols>
    <col min="1" max="16384" width="9.140625" style="198"/>
  </cols>
  <sheetData/>
  <sheetProtection formatColumns="0" formatRows="0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SH_REESTR_ORG">
    <tabColor indexed="47"/>
  </sheetPr>
  <dimension ref="A1:J36"/>
  <sheetViews>
    <sheetView showGridLines="0" zoomScaleNormal="100" workbookViewId="0"/>
  </sheetViews>
  <sheetFormatPr defaultColWidth="9.140625" defaultRowHeight="11.25" x14ac:dyDescent="0.15"/>
  <cols>
    <col min="1" max="16384" width="9.140625" style="3"/>
  </cols>
  <sheetData>
    <row r="1" spans="1:10" x14ac:dyDescent="0.15">
      <c r="A1" s="3" t="s">
        <v>281</v>
      </c>
      <c r="B1" s="3" t="s">
        <v>282</v>
      </c>
      <c r="C1" s="3" t="s">
        <v>283</v>
      </c>
      <c r="D1" s="3" t="s">
        <v>284</v>
      </c>
      <c r="E1" s="3" t="s">
        <v>285</v>
      </c>
      <c r="F1" s="3" t="s">
        <v>286</v>
      </c>
      <c r="G1" s="3" t="s">
        <v>287</v>
      </c>
      <c r="H1" s="3" t="s">
        <v>288</v>
      </c>
      <c r="I1" s="3" t="s">
        <v>289</v>
      </c>
      <c r="J1" s="3" t="s">
        <v>290</v>
      </c>
    </row>
    <row r="2" spans="1:10" x14ac:dyDescent="0.15">
      <c r="A2" s="3">
        <v>1</v>
      </c>
      <c r="B2" s="3" t="s">
        <v>87</v>
      </c>
      <c r="C2" s="3" t="s">
        <v>291</v>
      </c>
      <c r="D2" s="3" t="s">
        <v>292</v>
      </c>
      <c r="E2" s="3" t="s">
        <v>293</v>
      </c>
      <c r="I2" s="3" t="s">
        <v>294</v>
      </c>
      <c r="J2" s="3" t="s">
        <v>295</v>
      </c>
    </row>
    <row r="3" spans="1:10" x14ac:dyDescent="0.15">
      <c r="A3" s="3">
        <v>2</v>
      </c>
      <c r="B3" s="3" t="s">
        <v>87</v>
      </c>
      <c r="C3" s="3" t="s">
        <v>296</v>
      </c>
      <c r="D3" s="3" t="s">
        <v>297</v>
      </c>
      <c r="E3" s="3" t="s">
        <v>298</v>
      </c>
      <c r="I3" s="3" t="s">
        <v>299</v>
      </c>
      <c r="J3" s="3" t="s">
        <v>295</v>
      </c>
    </row>
    <row r="4" spans="1:10" x14ac:dyDescent="0.15">
      <c r="A4" s="3">
        <v>3</v>
      </c>
      <c r="B4" s="3" t="s">
        <v>87</v>
      </c>
      <c r="C4" s="3" t="s">
        <v>300</v>
      </c>
      <c r="D4" s="3" t="s">
        <v>301</v>
      </c>
      <c r="E4" s="3" t="s">
        <v>302</v>
      </c>
      <c r="I4" s="3" t="s">
        <v>303</v>
      </c>
      <c r="J4" s="3" t="s">
        <v>295</v>
      </c>
    </row>
    <row r="5" spans="1:10" x14ac:dyDescent="0.15">
      <c r="A5" s="3">
        <v>4</v>
      </c>
      <c r="B5" s="3" t="s">
        <v>87</v>
      </c>
      <c r="C5" s="3" t="s">
        <v>304</v>
      </c>
      <c r="D5" s="3" t="s">
        <v>305</v>
      </c>
      <c r="E5" s="3" t="s">
        <v>306</v>
      </c>
      <c r="I5" s="3" t="s">
        <v>307</v>
      </c>
      <c r="J5" s="3" t="s">
        <v>295</v>
      </c>
    </row>
    <row r="6" spans="1:10" x14ac:dyDescent="0.15">
      <c r="A6" s="3">
        <v>5</v>
      </c>
      <c r="B6" s="3" t="s">
        <v>87</v>
      </c>
      <c r="C6" s="3" t="s">
        <v>308</v>
      </c>
      <c r="D6" s="3" t="s">
        <v>309</v>
      </c>
      <c r="E6" s="3" t="s">
        <v>310</v>
      </c>
      <c r="I6" s="3" t="s">
        <v>311</v>
      </c>
      <c r="J6" s="3" t="s">
        <v>295</v>
      </c>
    </row>
    <row r="7" spans="1:10" x14ac:dyDescent="0.15">
      <c r="A7" s="3">
        <v>6</v>
      </c>
      <c r="B7" s="3" t="s">
        <v>87</v>
      </c>
      <c r="C7" s="3" t="s">
        <v>312</v>
      </c>
      <c r="D7" s="3" t="s">
        <v>313</v>
      </c>
      <c r="E7" s="3" t="s">
        <v>314</v>
      </c>
      <c r="I7" s="3" t="s">
        <v>315</v>
      </c>
      <c r="J7" s="3" t="s">
        <v>295</v>
      </c>
    </row>
    <row r="8" spans="1:10" x14ac:dyDescent="0.15">
      <c r="A8" s="3">
        <v>7</v>
      </c>
      <c r="B8" s="3" t="s">
        <v>87</v>
      </c>
      <c r="C8" s="3" t="s">
        <v>316</v>
      </c>
      <c r="D8" s="3" t="s">
        <v>317</v>
      </c>
      <c r="E8" s="3" t="s">
        <v>318</v>
      </c>
      <c r="I8" s="3" t="s">
        <v>319</v>
      </c>
      <c r="J8" s="3" t="s">
        <v>295</v>
      </c>
    </row>
    <row r="9" spans="1:10" x14ac:dyDescent="0.15">
      <c r="A9" s="3">
        <v>8</v>
      </c>
      <c r="B9" s="3" t="s">
        <v>87</v>
      </c>
      <c r="C9" s="3" t="s">
        <v>320</v>
      </c>
      <c r="D9" s="3" t="s">
        <v>321</v>
      </c>
      <c r="E9" s="3" t="s">
        <v>322</v>
      </c>
      <c r="I9" s="3" t="s">
        <v>323</v>
      </c>
      <c r="J9" s="3" t="s">
        <v>295</v>
      </c>
    </row>
    <row r="10" spans="1:10" x14ac:dyDescent="0.15">
      <c r="A10" s="3">
        <v>9</v>
      </c>
      <c r="B10" s="3" t="s">
        <v>87</v>
      </c>
      <c r="C10" s="3" t="s">
        <v>324</v>
      </c>
      <c r="D10" s="3" t="s">
        <v>325</v>
      </c>
      <c r="E10" s="3" t="s">
        <v>293</v>
      </c>
      <c r="F10" s="3" t="s">
        <v>326</v>
      </c>
      <c r="I10" s="3" t="s">
        <v>327</v>
      </c>
      <c r="J10" s="3" t="s">
        <v>295</v>
      </c>
    </row>
    <row r="11" spans="1:10" x14ac:dyDescent="0.15">
      <c r="A11" s="3">
        <v>10</v>
      </c>
      <c r="B11" s="3" t="s">
        <v>87</v>
      </c>
      <c r="C11" s="3" t="s">
        <v>328</v>
      </c>
      <c r="D11" s="3" t="s">
        <v>329</v>
      </c>
      <c r="E11" s="3" t="s">
        <v>293</v>
      </c>
      <c r="I11" s="3" t="s">
        <v>330</v>
      </c>
      <c r="J11" s="3" t="s">
        <v>295</v>
      </c>
    </row>
    <row r="12" spans="1:10" x14ac:dyDescent="0.15">
      <c r="A12" s="3">
        <v>11</v>
      </c>
      <c r="B12" s="3" t="s">
        <v>87</v>
      </c>
      <c r="C12" s="3" t="s">
        <v>331</v>
      </c>
      <c r="D12" s="3" t="s">
        <v>332</v>
      </c>
      <c r="E12" s="3" t="s">
        <v>293</v>
      </c>
      <c r="F12" s="3" t="s">
        <v>333</v>
      </c>
      <c r="I12" s="3" t="s">
        <v>334</v>
      </c>
      <c r="J12" s="3" t="s">
        <v>295</v>
      </c>
    </row>
    <row r="13" spans="1:10" x14ac:dyDescent="0.15">
      <c r="A13" s="3">
        <v>12</v>
      </c>
      <c r="B13" s="3" t="s">
        <v>87</v>
      </c>
      <c r="C13" s="3" t="s">
        <v>335</v>
      </c>
      <c r="D13" s="3" t="s">
        <v>336</v>
      </c>
      <c r="E13" s="3" t="s">
        <v>337</v>
      </c>
      <c r="I13" s="3" t="s">
        <v>338</v>
      </c>
      <c r="J13" s="3" t="s">
        <v>295</v>
      </c>
    </row>
    <row r="14" spans="1:10" x14ac:dyDescent="0.15">
      <c r="A14" s="3">
        <v>13</v>
      </c>
      <c r="B14" s="3" t="s">
        <v>87</v>
      </c>
      <c r="C14" s="3" t="s">
        <v>439</v>
      </c>
      <c r="D14" s="3" t="s">
        <v>440</v>
      </c>
      <c r="E14" s="3" t="s">
        <v>293</v>
      </c>
      <c r="F14" s="3" t="s">
        <v>441</v>
      </c>
      <c r="I14" s="3" t="s">
        <v>442</v>
      </c>
      <c r="J14" s="3" t="s">
        <v>295</v>
      </c>
    </row>
    <row r="15" spans="1:10" x14ac:dyDescent="0.15">
      <c r="A15" s="3">
        <v>14</v>
      </c>
      <c r="B15" s="3" t="s">
        <v>87</v>
      </c>
      <c r="C15" s="3" t="s">
        <v>443</v>
      </c>
      <c r="D15" s="3" t="s">
        <v>444</v>
      </c>
      <c r="E15" s="3" t="s">
        <v>445</v>
      </c>
      <c r="F15" s="3" t="s">
        <v>441</v>
      </c>
      <c r="I15" s="3" t="s">
        <v>446</v>
      </c>
      <c r="J15" s="3" t="s">
        <v>295</v>
      </c>
    </row>
    <row r="16" spans="1:10" x14ac:dyDescent="0.15">
      <c r="A16" s="3">
        <v>15</v>
      </c>
      <c r="B16" s="3" t="s">
        <v>87</v>
      </c>
      <c r="C16" s="3" t="s">
        <v>339</v>
      </c>
      <c r="D16" s="3" t="s">
        <v>340</v>
      </c>
      <c r="E16" s="3" t="s">
        <v>293</v>
      </c>
      <c r="F16" s="3" t="s">
        <v>333</v>
      </c>
      <c r="I16" s="3" t="s">
        <v>341</v>
      </c>
      <c r="J16" s="3" t="s">
        <v>295</v>
      </c>
    </row>
    <row r="17" spans="1:10" x14ac:dyDescent="0.15">
      <c r="A17" s="3">
        <v>16</v>
      </c>
      <c r="B17" s="3" t="s">
        <v>87</v>
      </c>
      <c r="C17" s="3" t="s">
        <v>447</v>
      </c>
      <c r="D17" s="3" t="s">
        <v>448</v>
      </c>
      <c r="E17" s="3" t="s">
        <v>293</v>
      </c>
      <c r="F17" s="3" t="s">
        <v>441</v>
      </c>
      <c r="I17" s="3" t="s">
        <v>449</v>
      </c>
      <c r="J17" s="3" t="s">
        <v>295</v>
      </c>
    </row>
    <row r="18" spans="1:10" x14ac:dyDescent="0.15">
      <c r="A18" s="3">
        <v>17</v>
      </c>
      <c r="B18" s="3" t="s">
        <v>87</v>
      </c>
      <c r="C18" s="3" t="s">
        <v>342</v>
      </c>
      <c r="D18" s="3" t="s">
        <v>343</v>
      </c>
      <c r="E18" s="3" t="s">
        <v>293</v>
      </c>
      <c r="F18" s="3" t="s">
        <v>333</v>
      </c>
      <c r="I18" s="3" t="s">
        <v>344</v>
      </c>
      <c r="J18" s="3" t="s">
        <v>295</v>
      </c>
    </row>
    <row r="19" spans="1:10" x14ac:dyDescent="0.15">
      <c r="A19" s="3">
        <v>18</v>
      </c>
      <c r="B19" s="3" t="s">
        <v>87</v>
      </c>
      <c r="C19" s="3" t="s">
        <v>345</v>
      </c>
      <c r="D19" s="3" t="s">
        <v>346</v>
      </c>
      <c r="E19" s="3" t="s">
        <v>293</v>
      </c>
      <c r="F19" s="3" t="s">
        <v>333</v>
      </c>
      <c r="I19" s="3" t="s">
        <v>347</v>
      </c>
      <c r="J19" s="3" t="s">
        <v>295</v>
      </c>
    </row>
    <row r="20" spans="1:10" x14ac:dyDescent="0.15">
      <c r="A20" s="3">
        <v>19</v>
      </c>
      <c r="B20" s="3" t="s">
        <v>87</v>
      </c>
      <c r="C20" s="3" t="s">
        <v>348</v>
      </c>
      <c r="D20" s="3" t="s">
        <v>349</v>
      </c>
      <c r="E20" s="3" t="s">
        <v>350</v>
      </c>
      <c r="I20" s="3" t="s">
        <v>351</v>
      </c>
      <c r="J20" s="3" t="s">
        <v>295</v>
      </c>
    </row>
    <row r="21" spans="1:10" x14ac:dyDescent="0.15">
      <c r="A21" s="3">
        <v>20</v>
      </c>
      <c r="B21" s="3" t="s">
        <v>87</v>
      </c>
      <c r="C21" s="3" t="s">
        <v>352</v>
      </c>
      <c r="D21" s="3" t="s">
        <v>353</v>
      </c>
      <c r="E21" s="3" t="s">
        <v>354</v>
      </c>
      <c r="I21" s="3" t="s">
        <v>355</v>
      </c>
      <c r="J21" s="3" t="s">
        <v>295</v>
      </c>
    </row>
    <row r="22" spans="1:10" x14ac:dyDescent="0.15">
      <c r="A22" s="3">
        <v>21</v>
      </c>
      <c r="B22" s="3" t="s">
        <v>87</v>
      </c>
      <c r="C22" s="3" t="s">
        <v>356</v>
      </c>
      <c r="D22" s="3" t="s">
        <v>357</v>
      </c>
      <c r="E22" s="3" t="s">
        <v>293</v>
      </c>
      <c r="F22" s="3" t="s">
        <v>333</v>
      </c>
      <c r="I22" s="3" t="s">
        <v>358</v>
      </c>
      <c r="J22" s="3" t="s">
        <v>295</v>
      </c>
    </row>
    <row r="23" spans="1:10" x14ac:dyDescent="0.15">
      <c r="A23" s="3">
        <v>22</v>
      </c>
      <c r="B23" s="3" t="s">
        <v>87</v>
      </c>
      <c r="C23" s="3" t="s">
        <v>359</v>
      </c>
      <c r="D23" s="3" t="s">
        <v>360</v>
      </c>
      <c r="E23" s="3" t="s">
        <v>361</v>
      </c>
      <c r="I23" s="3" t="s">
        <v>362</v>
      </c>
      <c r="J23" s="3" t="s">
        <v>295</v>
      </c>
    </row>
    <row r="24" spans="1:10" x14ac:dyDescent="0.15">
      <c r="A24" s="3">
        <v>23</v>
      </c>
      <c r="B24" s="3" t="s">
        <v>87</v>
      </c>
      <c r="C24" s="3" t="s">
        <v>363</v>
      </c>
      <c r="D24" s="3" t="s">
        <v>364</v>
      </c>
      <c r="E24" s="3" t="s">
        <v>293</v>
      </c>
      <c r="F24" s="3" t="s">
        <v>365</v>
      </c>
      <c r="I24" s="3" t="s">
        <v>366</v>
      </c>
      <c r="J24" s="3" t="s">
        <v>295</v>
      </c>
    </row>
    <row r="25" spans="1:10" x14ac:dyDescent="0.15">
      <c r="A25" s="3">
        <v>24</v>
      </c>
      <c r="B25" s="3" t="s">
        <v>87</v>
      </c>
      <c r="C25" s="3" t="s">
        <v>367</v>
      </c>
      <c r="D25" s="3" t="s">
        <v>368</v>
      </c>
      <c r="E25" s="3" t="s">
        <v>293</v>
      </c>
      <c r="F25" s="3" t="s">
        <v>333</v>
      </c>
      <c r="I25" s="3" t="s">
        <v>369</v>
      </c>
      <c r="J25" s="3" t="s">
        <v>295</v>
      </c>
    </row>
    <row r="26" spans="1:10" x14ac:dyDescent="0.15">
      <c r="A26" s="3">
        <v>25</v>
      </c>
      <c r="B26" s="3" t="s">
        <v>87</v>
      </c>
      <c r="C26" s="3" t="s">
        <v>370</v>
      </c>
      <c r="D26" s="3" t="s">
        <v>371</v>
      </c>
      <c r="E26" s="3" t="s">
        <v>293</v>
      </c>
      <c r="F26" s="3" t="s">
        <v>333</v>
      </c>
      <c r="I26" s="3" t="s">
        <v>372</v>
      </c>
      <c r="J26" s="3" t="s">
        <v>295</v>
      </c>
    </row>
    <row r="27" spans="1:10" x14ac:dyDescent="0.15">
      <c r="A27" s="3">
        <v>26</v>
      </c>
      <c r="B27" s="3" t="s">
        <v>87</v>
      </c>
      <c r="C27" s="3" t="s">
        <v>373</v>
      </c>
      <c r="D27" s="3" t="s">
        <v>374</v>
      </c>
      <c r="E27" s="3" t="s">
        <v>375</v>
      </c>
      <c r="F27" s="3" t="s">
        <v>365</v>
      </c>
      <c r="I27" s="3" t="s">
        <v>376</v>
      </c>
      <c r="J27" s="3" t="s">
        <v>295</v>
      </c>
    </row>
    <row r="28" spans="1:10" x14ac:dyDescent="0.15">
      <c r="A28" s="3">
        <v>27</v>
      </c>
      <c r="B28" s="3" t="s">
        <v>87</v>
      </c>
      <c r="C28" s="3" t="s">
        <v>377</v>
      </c>
      <c r="D28" s="3" t="s">
        <v>378</v>
      </c>
      <c r="E28" s="3" t="s">
        <v>293</v>
      </c>
      <c r="F28" s="3" t="s">
        <v>379</v>
      </c>
      <c r="I28" s="3" t="s">
        <v>380</v>
      </c>
      <c r="J28" s="3" t="s">
        <v>295</v>
      </c>
    </row>
    <row r="29" spans="1:10" x14ac:dyDescent="0.15">
      <c r="A29" s="3">
        <v>28</v>
      </c>
      <c r="B29" s="3" t="s">
        <v>87</v>
      </c>
      <c r="C29" s="3" t="s">
        <v>381</v>
      </c>
      <c r="D29" s="3" t="s">
        <v>382</v>
      </c>
      <c r="E29" s="3" t="s">
        <v>293</v>
      </c>
      <c r="F29" s="3" t="s">
        <v>333</v>
      </c>
      <c r="I29" s="3" t="s">
        <v>383</v>
      </c>
      <c r="J29" s="3" t="s">
        <v>295</v>
      </c>
    </row>
    <row r="30" spans="1:10" x14ac:dyDescent="0.15">
      <c r="A30" s="3">
        <v>29</v>
      </c>
      <c r="B30" s="3" t="s">
        <v>87</v>
      </c>
      <c r="C30" s="3" t="s">
        <v>384</v>
      </c>
      <c r="D30" s="3" t="s">
        <v>385</v>
      </c>
      <c r="E30" s="3" t="s">
        <v>386</v>
      </c>
      <c r="F30" s="3" t="s">
        <v>333</v>
      </c>
      <c r="I30" s="3" t="s">
        <v>387</v>
      </c>
      <c r="J30" s="3" t="s">
        <v>295</v>
      </c>
    </row>
    <row r="31" spans="1:10" x14ac:dyDescent="0.15">
      <c r="A31" s="3">
        <v>30</v>
      </c>
      <c r="B31" s="3" t="s">
        <v>87</v>
      </c>
      <c r="C31" s="3" t="s">
        <v>388</v>
      </c>
      <c r="D31" s="3" t="s">
        <v>389</v>
      </c>
      <c r="E31" s="3" t="s">
        <v>390</v>
      </c>
      <c r="I31" s="3" t="s">
        <v>391</v>
      </c>
      <c r="J31" s="3" t="s">
        <v>295</v>
      </c>
    </row>
    <row r="32" spans="1:10" x14ac:dyDescent="0.15">
      <c r="A32" s="3">
        <v>31</v>
      </c>
      <c r="B32" s="3" t="s">
        <v>87</v>
      </c>
      <c r="C32" s="3" t="s">
        <v>392</v>
      </c>
      <c r="D32" s="3" t="s">
        <v>393</v>
      </c>
      <c r="E32" s="3" t="s">
        <v>394</v>
      </c>
      <c r="I32" s="3" t="s">
        <v>395</v>
      </c>
      <c r="J32" s="3" t="s">
        <v>295</v>
      </c>
    </row>
    <row r="33" spans="1:10" x14ac:dyDescent="0.15">
      <c r="A33" s="3">
        <v>32</v>
      </c>
      <c r="B33" s="3" t="s">
        <v>87</v>
      </c>
      <c r="C33" s="3" t="s">
        <v>396</v>
      </c>
      <c r="D33" s="3" t="s">
        <v>397</v>
      </c>
      <c r="E33" s="3" t="s">
        <v>293</v>
      </c>
      <c r="I33" s="3" t="s">
        <v>398</v>
      </c>
      <c r="J33" s="3" t="s">
        <v>295</v>
      </c>
    </row>
    <row r="34" spans="1:10" x14ac:dyDescent="0.15">
      <c r="A34" s="3">
        <v>33</v>
      </c>
      <c r="B34" s="3" t="s">
        <v>87</v>
      </c>
      <c r="C34" s="3" t="s">
        <v>399</v>
      </c>
      <c r="D34" s="3" t="s">
        <v>400</v>
      </c>
      <c r="E34" s="3" t="s">
        <v>401</v>
      </c>
      <c r="I34" s="3" t="s">
        <v>402</v>
      </c>
      <c r="J34" s="3" t="s">
        <v>295</v>
      </c>
    </row>
    <row r="35" spans="1:10" x14ac:dyDescent="0.15">
      <c r="A35" s="3">
        <v>34</v>
      </c>
      <c r="B35" s="3" t="s">
        <v>87</v>
      </c>
      <c r="C35" s="3" t="s">
        <v>450</v>
      </c>
      <c r="D35" s="3" t="s">
        <v>403</v>
      </c>
      <c r="E35" s="3" t="s">
        <v>404</v>
      </c>
      <c r="I35" s="3" t="s">
        <v>405</v>
      </c>
      <c r="J35" s="3" t="s">
        <v>295</v>
      </c>
    </row>
    <row r="36" spans="1:10" x14ac:dyDescent="0.15">
      <c r="A36" s="3">
        <v>35</v>
      </c>
      <c r="B36" s="3" t="s">
        <v>87</v>
      </c>
      <c r="C36" s="3" t="s">
        <v>406</v>
      </c>
      <c r="D36" s="3" t="s">
        <v>407</v>
      </c>
      <c r="E36" s="3" t="s">
        <v>408</v>
      </c>
      <c r="F36" s="3" t="s">
        <v>409</v>
      </c>
      <c r="I36" s="3" t="s">
        <v>410</v>
      </c>
      <c r="J36" s="3" t="s">
        <v>295</v>
      </c>
    </row>
  </sheetData>
  <sheetProtection formatColumns="0" formatRows="0"/>
  <phoneticPr fontId="8" type="noConversion"/>
  <pageMargins left="0.75" right="0.75" top="1" bottom="1" header="0.5" footer="0.5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ClassifierValidate">
    <tabColor indexed="47"/>
  </sheetPr>
  <dimension ref="A1"/>
  <sheetViews>
    <sheetView showGridLines="0" workbookViewId="0"/>
  </sheetViews>
  <sheetFormatPr defaultColWidth="9.140625" defaultRowHeight="11.25" x14ac:dyDescent="0.15"/>
  <cols>
    <col min="1" max="16384" width="9.140625" style="2"/>
  </cols>
  <sheetData/>
  <phoneticPr fontId="8" type="noConversion"/>
  <pageMargins left="0.75" right="0.75" top="1" bottom="1" header="0.5" footer="0.5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Hyp">
    <tabColor indexed="47"/>
  </sheetPr>
  <dimension ref="A1"/>
  <sheetViews>
    <sheetView showGridLines="0" zoomScaleNormal="100" workbookViewId="0"/>
  </sheetViews>
  <sheetFormatPr defaultColWidth="9.140625" defaultRowHeight="11.25" x14ac:dyDescent="0.15"/>
  <cols>
    <col min="1" max="16384" width="9.140625" style="2"/>
  </cols>
  <sheetData/>
  <sheetProtection formatColumns="0" formatRows="0"/>
  <phoneticPr fontId="9" type="noConversion"/>
  <pageMargins left="0.75" right="0.75" top="1" bottom="1" header="0.5" footer="0.5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List00">
    <tabColor rgb="FFFFCC99"/>
  </sheetPr>
  <dimension ref="A1"/>
  <sheetViews>
    <sheetView workbookViewId="0"/>
  </sheetViews>
  <sheetFormatPr defaultRowHeight="11.25" x14ac:dyDescent="0.15"/>
  <cols>
    <col min="1" max="16384" width="9.140625" style="15"/>
  </cols>
  <sheetData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List03">
    <tabColor indexed="47"/>
  </sheetPr>
  <dimension ref="A1"/>
  <sheetViews>
    <sheetView showGridLines="0" workbookViewId="0"/>
  </sheetViews>
  <sheetFormatPr defaultRowHeight="11.25" x14ac:dyDescent="0.15"/>
  <sheetData/>
  <phoneticPr fontId="8" type="noConversion"/>
  <pageMargins left="0.75" right="0.75" top="1" bottom="1" header="0.5" footer="0.5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List04">
    <tabColor indexed="47"/>
  </sheetPr>
  <dimension ref="A1"/>
  <sheetViews>
    <sheetView showGridLines="0" workbookViewId="0"/>
  </sheetViews>
  <sheetFormatPr defaultRowHeight="11.25" x14ac:dyDescent="0.15"/>
  <sheetData/>
  <phoneticPr fontId="8" type="noConversion"/>
  <pageMargins left="0.75" right="0.75" top="1" bottom="1" header="0.5" footer="0.5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List07">
    <tabColor indexed="47"/>
  </sheetPr>
  <dimension ref="A1"/>
  <sheetViews>
    <sheetView workbookViewId="0">
      <selection activeCell="R45" sqref="R45"/>
    </sheetView>
  </sheetViews>
  <sheetFormatPr defaultRowHeight="11.25" x14ac:dyDescent="0.15"/>
  <sheetData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Instruction">
    <tabColor indexed="47"/>
  </sheetPr>
  <dimension ref="A1"/>
  <sheetViews>
    <sheetView showGridLines="0" zoomScaleNormal="100" workbookViewId="0"/>
  </sheetViews>
  <sheetFormatPr defaultColWidth="9.140625" defaultRowHeight="11.25" x14ac:dyDescent="0.15"/>
  <cols>
    <col min="1" max="16384" width="9.140625" style="161"/>
  </cols>
  <sheetData/>
  <sheetProtection formatColumns="0" formatRows="0"/>
  <phoneticPr fontId="3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00">
    <tabColor indexed="21"/>
  </sheetPr>
  <dimension ref="A1:J31"/>
  <sheetViews>
    <sheetView showGridLines="0" topLeftCell="D6" zoomScaleNormal="100" workbookViewId="0">
      <selection activeCell="F31" sqref="F31"/>
    </sheetView>
  </sheetViews>
  <sheetFormatPr defaultColWidth="9.140625" defaultRowHeight="11.25" x14ac:dyDescent="0.15"/>
  <cols>
    <col min="1" max="1" width="10.7109375" style="22" hidden="1" customWidth="1"/>
    <col min="2" max="2" width="10.7109375" style="19" hidden="1" customWidth="1"/>
    <col min="3" max="3" width="3.7109375" style="23" hidden="1" customWidth="1"/>
    <col min="4" max="4" width="3.7109375" style="27" customWidth="1"/>
    <col min="5" max="5" width="30.140625" style="27" customWidth="1"/>
    <col min="6" max="6" width="50.7109375" style="27" customWidth="1"/>
    <col min="7" max="7" width="8.28515625" style="26" customWidth="1"/>
    <col min="8" max="16384" width="9.140625" style="27"/>
  </cols>
  <sheetData>
    <row r="1" spans="1:10" s="20" customFormat="1" ht="13.5" hidden="1" customHeight="1" x14ac:dyDescent="0.15">
      <c r="A1" s="18"/>
      <c r="B1" s="19"/>
      <c r="G1" s="21"/>
    </row>
    <row r="2" spans="1:10" s="20" customFormat="1" ht="12" hidden="1" customHeight="1" x14ac:dyDescent="0.15">
      <c r="A2" s="18"/>
      <c r="B2" s="19"/>
      <c r="G2" s="21"/>
    </row>
    <row r="4" spans="1:10" x14ac:dyDescent="0.15">
      <c r="D4" s="24"/>
      <c r="E4" s="25"/>
      <c r="F4" s="200" t="str">
        <f>version</f>
        <v>Версия 1.0</v>
      </c>
    </row>
    <row r="5" spans="1:10" ht="30.75" customHeight="1" x14ac:dyDescent="0.15">
      <c r="D5" s="28"/>
      <c r="E5" s="296" t="s">
        <v>260</v>
      </c>
      <c r="F5" s="296"/>
      <c r="G5" s="29"/>
    </row>
    <row r="6" spans="1:10" x14ac:dyDescent="0.15">
      <c r="D6" s="24"/>
      <c r="E6" s="201"/>
      <c r="F6" s="202"/>
      <c r="G6" s="29"/>
    </row>
    <row r="7" spans="1:10" ht="19.5" x14ac:dyDescent="0.15">
      <c r="D7" s="28"/>
      <c r="E7" s="30" t="s">
        <v>91</v>
      </c>
      <c r="F7" s="204" t="s">
        <v>87</v>
      </c>
      <c r="G7" s="203"/>
    </row>
    <row r="8" spans="1:10" ht="3.75" customHeight="1" x14ac:dyDescent="0.15">
      <c r="A8" s="31"/>
      <c r="D8" s="32"/>
      <c r="E8" s="30"/>
      <c r="F8" s="205"/>
      <c r="G8" s="33"/>
    </row>
    <row r="9" spans="1:10" ht="19.5" x14ac:dyDescent="0.15">
      <c r="D9" s="28"/>
      <c r="E9" s="30" t="s">
        <v>92</v>
      </c>
      <c r="F9" s="207">
        <v>2021</v>
      </c>
      <c r="G9" s="206"/>
    </row>
    <row r="10" spans="1:10" ht="3.75" customHeight="1" x14ac:dyDescent="0.15">
      <c r="A10" s="31"/>
      <c r="D10" s="32"/>
      <c r="E10" s="30"/>
      <c r="F10" s="205"/>
      <c r="G10" s="33"/>
    </row>
    <row r="11" spans="1:10" ht="19.5" x14ac:dyDescent="0.15">
      <c r="D11" s="28"/>
      <c r="E11" s="213" t="s">
        <v>259</v>
      </c>
      <c r="F11" s="218" t="s">
        <v>258</v>
      </c>
      <c r="G11" s="24"/>
    </row>
    <row r="12" spans="1:10" ht="3.75" customHeight="1" x14ac:dyDescent="0.15">
      <c r="A12" s="31"/>
      <c r="D12" s="32"/>
      <c r="E12" s="30"/>
      <c r="F12" s="205"/>
      <c r="G12" s="33"/>
    </row>
    <row r="13" spans="1:10" ht="19.5" x14ac:dyDescent="0.15">
      <c r="C13" s="34"/>
      <c r="D13" s="35"/>
      <c r="E13" s="36" t="s">
        <v>124</v>
      </c>
      <c r="F13" s="209" t="s">
        <v>308</v>
      </c>
      <c r="G13" s="208"/>
      <c r="H13" s="37"/>
      <c r="J13" s="42"/>
    </row>
    <row r="14" spans="1:10" ht="19.5" x14ac:dyDescent="0.15">
      <c r="C14" s="34"/>
      <c r="D14" s="35"/>
      <c r="E14" s="36" t="s">
        <v>93</v>
      </c>
      <c r="F14" s="210" t="s">
        <v>309</v>
      </c>
      <c r="G14" s="208"/>
      <c r="H14" s="37"/>
      <c r="J14" s="42"/>
    </row>
    <row r="15" spans="1:10" ht="19.5" x14ac:dyDescent="0.15">
      <c r="C15" s="34"/>
      <c r="D15" s="35"/>
      <c r="E15" s="36" t="s">
        <v>94</v>
      </c>
      <c r="F15" s="210" t="s">
        <v>310</v>
      </c>
      <c r="G15" s="208"/>
      <c r="H15" s="37"/>
      <c r="J15" s="42"/>
    </row>
    <row r="16" spans="1:10" ht="19.5" x14ac:dyDescent="0.15">
      <c r="C16" s="34"/>
      <c r="D16" s="35"/>
      <c r="E16" s="217" t="s">
        <v>269</v>
      </c>
      <c r="F16" s="218" t="s">
        <v>311</v>
      </c>
      <c r="G16" s="216"/>
      <c r="H16" s="37"/>
      <c r="J16" s="42"/>
    </row>
    <row r="17" spans="1:10" ht="19.5" x14ac:dyDescent="0.15">
      <c r="C17" s="34"/>
      <c r="D17" s="35"/>
      <c r="E17" s="217" t="s">
        <v>257</v>
      </c>
      <c r="F17" s="218" t="s">
        <v>411</v>
      </c>
      <c r="G17" s="216"/>
      <c r="H17" s="37"/>
      <c r="J17" s="42"/>
    </row>
    <row r="18" spans="1:10" ht="20.100000000000001" customHeight="1" x14ac:dyDescent="0.15">
      <c r="A18" s="39"/>
      <c r="D18" s="24"/>
      <c r="F18" s="211" t="s">
        <v>125</v>
      </c>
      <c r="G18" s="33"/>
    </row>
    <row r="19" spans="1:10" ht="25.5" customHeight="1" x14ac:dyDescent="0.15">
      <c r="A19" s="39"/>
      <c r="B19" s="40"/>
      <c r="D19" s="41"/>
      <c r="E19" s="38" t="s">
        <v>216</v>
      </c>
      <c r="F19" s="268" t="s">
        <v>412</v>
      </c>
      <c r="G19" s="212"/>
    </row>
    <row r="20" spans="1:10" ht="28.5" customHeight="1" x14ac:dyDescent="0.15">
      <c r="A20" s="39"/>
      <c r="B20" s="40"/>
      <c r="D20" s="41"/>
      <c r="E20" s="38" t="s">
        <v>217</v>
      </c>
      <c r="F20" s="268" t="s">
        <v>412</v>
      </c>
      <c r="G20" s="212"/>
    </row>
    <row r="21" spans="1:10" ht="20.100000000000001" customHeight="1" x14ac:dyDescent="0.15">
      <c r="A21" s="39"/>
      <c r="D21" s="24"/>
      <c r="F21" s="211" t="s">
        <v>126</v>
      </c>
      <c r="G21" s="33"/>
    </row>
    <row r="22" spans="1:10" ht="20.100000000000001" customHeight="1" x14ac:dyDescent="0.15">
      <c r="A22" s="39"/>
      <c r="B22" s="40"/>
      <c r="D22" s="41"/>
      <c r="E22" s="38" t="s">
        <v>0</v>
      </c>
      <c r="F22" s="268" t="s">
        <v>413</v>
      </c>
      <c r="G22" s="212"/>
    </row>
    <row r="23" spans="1:10" ht="20.100000000000001" customHeight="1" x14ac:dyDescent="0.15">
      <c r="A23" s="39"/>
      <c r="B23" s="40"/>
      <c r="D23" s="41"/>
      <c r="E23" s="38" t="s">
        <v>2</v>
      </c>
      <c r="F23" s="268" t="s">
        <v>414</v>
      </c>
      <c r="G23" s="212"/>
    </row>
    <row r="24" spans="1:10" ht="20.100000000000001" customHeight="1" x14ac:dyDescent="0.15">
      <c r="A24" s="39"/>
      <c r="D24" s="24"/>
      <c r="F24" s="211" t="s">
        <v>127</v>
      </c>
      <c r="G24" s="33"/>
    </row>
    <row r="25" spans="1:10" ht="20.100000000000001" customHeight="1" x14ac:dyDescent="0.15">
      <c r="A25" s="39"/>
      <c r="B25" s="40"/>
      <c r="D25" s="41"/>
      <c r="E25" s="38" t="s">
        <v>0</v>
      </c>
      <c r="F25" s="268" t="s">
        <v>415</v>
      </c>
      <c r="G25" s="212"/>
    </row>
    <row r="26" spans="1:10" ht="20.100000000000001" customHeight="1" x14ac:dyDescent="0.15">
      <c r="A26" s="39"/>
      <c r="B26" s="40"/>
      <c r="D26" s="41"/>
      <c r="E26" s="38" t="s">
        <v>2</v>
      </c>
      <c r="F26" s="268" t="s">
        <v>416</v>
      </c>
      <c r="G26" s="212"/>
    </row>
    <row r="27" spans="1:10" ht="20.100000000000001" customHeight="1" x14ac:dyDescent="0.15">
      <c r="A27" s="39"/>
      <c r="D27" s="24"/>
      <c r="F27" s="211" t="s">
        <v>9</v>
      </c>
      <c r="G27" s="33"/>
    </row>
    <row r="28" spans="1:10" ht="20.100000000000001" customHeight="1" x14ac:dyDescent="0.15">
      <c r="A28" s="39"/>
      <c r="B28" s="40"/>
      <c r="D28" s="41"/>
      <c r="E28" s="38" t="s">
        <v>0</v>
      </c>
      <c r="F28" s="269" t="s">
        <v>417</v>
      </c>
      <c r="G28" s="212"/>
    </row>
    <row r="29" spans="1:10" ht="20.100000000000001" customHeight="1" x14ac:dyDescent="0.15">
      <c r="A29" s="39"/>
      <c r="B29" s="40"/>
      <c r="D29" s="41"/>
      <c r="E29" s="38" t="s">
        <v>2</v>
      </c>
      <c r="F29" s="269" t="s">
        <v>418</v>
      </c>
      <c r="G29" s="212"/>
    </row>
    <row r="30" spans="1:10" ht="20.100000000000001" customHeight="1" x14ac:dyDescent="0.15">
      <c r="A30" s="39"/>
      <c r="B30" s="40"/>
      <c r="D30" s="41"/>
      <c r="E30" s="38" t="s">
        <v>1</v>
      </c>
      <c r="F30" s="269" t="s">
        <v>419</v>
      </c>
      <c r="G30" s="212"/>
    </row>
    <row r="31" spans="1:10" ht="20.100000000000001" customHeight="1" x14ac:dyDescent="0.15">
      <c r="A31" s="39"/>
      <c r="B31" s="40"/>
      <c r="D31" s="41"/>
      <c r="E31" s="38" t="s">
        <v>3</v>
      </c>
      <c r="F31" s="270" t="s">
        <v>420</v>
      </c>
      <c r="G31" s="212"/>
    </row>
  </sheetData>
  <sheetProtection password="BC0D" sheet="1" objects="1" scenarios="1" formatColumns="0" formatRows="0" autoFilter="0"/>
  <dataConsolidate/>
  <mergeCells count="1">
    <mergeCell ref="E5:F5"/>
  </mergeCells>
  <phoneticPr fontId="8" type="noConversion"/>
  <dataValidations xWindow="619" yWindow="317" count="3">
    <dataValidation type="textLength" operator="lessThanOrEqual" allowBlank="1" showInputMessage="1" showErrorMessage="1" errorTitle="Ошибка" error="Допускается ввод не более 900 символов!" sqref="F28:F31 F25:F26 F22:F23 F19:F20">
      <formula1>900</formula1>
    </dataValidation>
    <dataValidation allowBlank="1" showInputMessage="1" showErrorMessage="1" promptTitle="Ввод" prompt="Для выбора организации необходимо два раза нажать левую кнопку мыши!" sqref="F13"/>
    <dataValidation operator="lessThanOrEqual" allowBlank="1" showInputMessage="1" showErrorMessage="1" errorTitle="Ошибка" error="Допускается ввод не более 900 символов!" sqref="F11"/>
  </dataValidations>
  <pageMargins left="0.75" right="0.75" top="1" bottom="1" header="0.5" footer="0.5"/>
  <pageSetup paperSize="8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UpdTemplMain">
    <tabColor indexed="47"/>
  </sheetPr>
  <dimension ref="AA1:AJ1"/>
  <sheetViews>
    <sheetView showGridLines="0" zoomScaleNormal="100" workbookViewId="0"/>
  </sheetViews>
  <sheetFormatPr defaultColWidth="9.140625" defaultRowHeight="11.25" x14ac:dyDescent="0.15"/>
  <cols>
    <col min="1" max="26" width="9.140625" style="162"/>
    <col min="27" max="36" width="9.140625" style="163"/>
    <col min="37" max="16384" width="9.140625" style="162"/>
  </cols>
  <sheetData/>
  <sheetProtection formatColumns="0" formatRows="0"/>
  <phoneticPr fontId="33" type="noConversion"/>
  <pageMargins left="0.75" right="0.75" top="1" bottom="1" header="0.5" footer="0.5"/>
  <pageSetup paperSize="9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frmCheckUpdates">
    <tabColor indexed="47"/>
  </sheetPr>
  <dimension ref="A1"/>
  <sheetViews>
    <sheetView showGridLines="0" zoomScaleNormal="100" workbookViewId="0"/>
  </sheetViews>
  <sheetFormatPr defaultColWidth="9.140625" defaultRowHeight="11.25" x14ac:dyDescent="0.15"/>
  <cols>
    <col min="1" max="16384" width="9.140625" style="164"/>
  </cols>
  <sheetData/>
  <sheetProtection formatColumns="0" formatRows="0"/>
  <phoneticPr fontId="33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01">
    <tabColor indexed="30"/>
  </sheetPr>
  <dimension ref="A1:W43"/>
  <sheetViews>
    <sheetView showGridLines="0" tabSelected="1" topLeftCell="C7" zoomScaleNormal="100" zoomScaleSheetLayoutView="55" workbookViewId="0">
      <pane xSplit="4" ySplit="5" topLeftCell="G12" activePane="bottomRight" state="frozen"/>
      <selection activeCell="C7" sqref="C7"/>
      <selection pane="topRight" activeCell="G7" sqref="G7"/>
      <selection pane="bottomLeft" activeCell="C12" sqref="C12"/>
      <selection pane="bottomRight" activeCell="I39" sqref="I39"/>
    </sheetView>
  </sheetViews>
  <sheetFormatPr defaultColWidth="14.140625" defaultRowHeight="12" x14ac:dyDescent="0.2"/>
  <cols>
    <col min="1" max="1" width="14.140625" style="87" hidden="1" customWidth="1"/>
    <col min="2" max="2" width="14.140625" style="47" hidden="1" customWidth="1"/>
    <col min="3" max="3" width="3.7109375" style="66" customWidth="1"/>
    <col min="4" max="4" width="7.140625" style="67" customWidth="1"/>
    <col min="5" max="5" width="41.85546875" style="68" customWidth="1"/>
    <col min="6" max="6" width="9.85546875" style="68" customWidth="1"/>
    <col min="7" max="22" width="10.7109375" style="68" customWidth="1"/>
    <col min="23" max="23" width="35.42578125" style="68" customWidth="1"/>
    <col min="24" max="38" width="14.140625" style="48"/>
    <col min="39" max="54" width="14.140625" style="48" customWidth="1"/>
    <col min="55" max="16384" width="14.140625" style="48"/>
  </cols>
  <sheetData>
    <row r="1" spans="1:23" s="57" customFormat="1" hidden="1" x14ac:dyDescent="0.2">
      <c r="A1" s="50"/>
      <c r="B1" s="51">
        <v>0</v>
      </c>
      <c r="C1" s="52">
        <v>0</v>
      </c>
      <c r="D1" s="52">
        <v>0</v>
      </c>
      <c r="E1" s="53">
        <f>god</f>
        <v>2021</v>
      </c>
      <c r="F1" s="54"/>
      <c r="G1" s="55" t="s">
        <v>5</v>
      </c>
      <c r="H1" s="56" t="s">
        <v>5</v>
      </c>
      <c r="I1" s="56" t="s">
        <v>5</v>
      </c>
      <c r="J1" s="56" t="s">
        <v>128</v>
      </c>
      <c r="K1" s="56" t="s">
        <v>131</v>
      </c>
      <c r="L1" s="56" t="s">
        <v>132</v>
      </c>
      <c r="M1" s="56" t="s">
        <v>133</v>
      </c>
      <c r="N1" s="56" t="s">
        <v>134</v>
      </c>
      <c r="O1" s="56" t="s">
        <v>135</v>
      </c>
      <c r="P1" s="56" t="s">
        <v>136</v>
      </c>
      <c r="Q1" s="56" t="s">
        <v>137</v>
      </c>
      <c r="R1" s="56" t="s">
        <v>138</v>
      </c>
      <c r="S1" s="56" t="s">
        <v>139</v>
      </c>
      <c r="T1" s="56" t="s">
        <v>140</v>
      </c>
      <c r="U1" s="56" t="s">
        <v>141</v>
      </c>
      <c r="V1" s="56" t="s">
        <v>5</v>
      </c>
      <c r="W1" s="54"/>
    </row>
    <row r="2" spans="1:23" s="59" customFormat="1" ht="11.25" hidden="1" x14ac:dyDescent="0.15">
      <c r="A2" s="58"/>
      <c r="D2" s="60"/>
      <c r="G2" s="61">
        <f>$E$1-2</f>
        <v>2019</v>
      </c>
      <c r="H2" s="61">
        <f>$E$1-2</f>
        <v>2019</v>
      </c>
      <c r="I2" s="61">
        <f>$E$1-1</f>
        <v>2020</v>
      </c>
      <c r="J2" s="61">
        <f t="shared" ref="J2:V2" si="0">$E$1</f>
        <v>2021</v>
      </c>
      <c r="K2" s="61">
        <f t="shared" si="0"/>
        <v>2021</v>
      </c>
      <c r="L2" s="61">
        <f t="shared" si="0"/>
        <v>2021</v>
      </c>
      <c r="M2" s="61">
        <f t="shared" si="0"/>
        <v>2021</v>
      </c>
      <c r="N2" s="61">
        <f t="shared" si="0"/>
        <v>2021</v>
      </c>
      <c r="O2" s="61">
        <f t="shared" si="0"/>
        <v>2021</v>
      </c>
      <c r="P2" s="61">
        <f t="shared" si="0"/>
        <v>2021</v>
      </c>
      <c r="Q2" s="61">
        <f t="shared" si="0"/>
        <v>2021</v>
      </c>
      <c r="R2" s="61">
        <f t="shared" si="0"/>
        <v>2021</v>
      </c>
      <c r="S2" s="61">
        <f t="shared" si="0"/>
        <v>2021</v>
      </c>
      <c r="T2" s="61">
        <f t="shared" si="0"/>
        <v>2021</v>
      </c>
      <c r="U2" s="61">
        <f t="shared" si="0"/>
        <v>2021</v>
      </c>
      <c r="V2" s="61">
        <f t="shared" si="0"/>
        <v>2021</v>
      </c>
    </row>
    <row r="3" spans="1:23" s="56" customFormat="1" ht="11.25" hidden="1" x14ac:dyDescent="0.15">
      <c r="A3" s="62"/>
      <c r="D3" s="63"/>
      <c r="G3" s="56" t="s">
        <v>159</v>
      </c>
      <c r="H3" s="56" t="s">
        <v>160</v>
      </c>
      <c r="I3" s="56" t="s">
        <v>159</v>
      </c>
      <c r="J3" s="56" t="s">
        <v>159</v>
      </c>
      <c r="K3" s="56" t="s">
        <v>159</v>
      </c>
      <c r="L3" s="56" t="s">
        <v>159</v>
      </c>
      <c r="M3" s="56" t="s">
        <v>159</v>
      </c>
      <c r="N3" s="56" t="s">
        <v>159</v>
      </c>
      <c r="O3" s="56" t="s">
        <v>159</v>
      </c>
      <c r="P3" s="56" t="s">
        <v>159</v>
      </c>
      <c r="Q3" s="56" t="s">
        <v>159</v>
      </c>
      <c r="R3" s="56" t="s">
        <v>159</v>
      </c>
      <c r="S3" s="56" t="s">
        <v>159</v>
      </c>
      <c r="T3" s="56" t="s">
        <v>159</v>
      </c>
      <c r="U3" s="56" t="s">
        <v>159</v>
      </c>
      <c r="V3" s="56" t="s">
        <v>159</v>
      </c>
    </row>
    <row r="4" spans="1:23" s="68" customFormat="1" ht="11.25" hidden="1" x14ac:dyDescent="0.15">
      <c r="A4" s="64"/>
      <c r="B4" s="65"/>
      <c r="C4" s="66"/>
      <c r="D4" s="67"/>
    </row>
    <row r="5" spans="1:23" s="68" customFormat="1" ht="11.25" hidden="1" x14ac:dyDescent="0.15">
      <c r="A5" s="64"/>
      <c r="B5" s="65"/>
      <c r="C5" s="66"/>
      <c r="D5" s="67"/>
    </row>
    <row r="6" spans="1:23" s="68" customFormat="1" ht="11.25" hidden="1" x14ac:dyDescent="0.15">
      <c r="A6" s="69"/>
      <c r="B6" s="65"/>
      <c r="C6" s="66"/>
      <c r="D6" s="67"/>
    </row>
    <row r="7" spans="1:23" s="74" customFormat="1" ht="11.25" x14ac:dyDescent="0.15">
      <c r="A7" s="70"/>
      <c r="B7" s="71"/>
      <c r="C7" s="72"/>
      <c r="D7" s="73"/>
      <c r="W7" s="222" t="s">
        <v>161</v>
      </c>
    </row>
    <row r="8" spans="1:23" s="68" customFormat="1" ht="29.25" customHeight="1" x14ac:dyDescent="0.15">
      <c r="A8" s="69"/>
      <c r="B8" s="65"/>
      <c r="C8" s="75"/>
      <c r="D8" s="298" t="str">
        <f>"Предложения " &amp; org &amp; " по технологическому расходу электроэнергии (мощности) - потерям в электрических сетях на "&amp; god &amp;" год в регионе: "&amp;region_name</f>
        <v>Предложения МУП "Шумерлинские городские электрические сети" по технологическому расходу электроэнергии (мощности) - потерям в электрических сетях на 2021 год в регионе: Чувашская республика</v>
      </c>
      <c r="E8" s="298"/>
      <c r="F8" s="298"/>
      <c r="G8" s="298"/>
      <c r="H8" s="298"/>
      <c r="I8" s="298"/>
      <c r="J8" s="298"/>
      <c r="K8" s="102"/>
      <c r="L8" s="102"/>
      <c r="M8" s="102"/>
      <c r="N8" s="102"/>
      <c r="O8" s="102"/>
      <c r="P8" s="102"/>
      <c r="Q8" s="102"/>
      <c r="R8" s="102"/>
      <c r="S8" s="102"/>
      <c r="T8" s="102"/>
      <c r="U8" s="102"/>
      <c r="V8" s="102"/>
      <c r="W8" s="76"/>
    </row>
    <row r="9" spans="1:23" s="81" customFormat="1" ht="3" customHeight="1" x14ac:dyDescent="0.15">
      <c r="A9" s="77"/>
      <c r="B9" s="78"/>
      <c r="C9" s="79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</row>
    <row r="10" spans="1:23" s="68" customFormat="1" ht="52.5" customHeight="1" x14ac:dyDescent="0.15">
      <c r="A10" s="69"/>
      <c r="B10" s="65"/>
      <c r="C10" s="66"/>
      <c r="D10" s="166" t="s">
        <v>8</v>
      </c>
      <c r="E10" s="166" t="s">
        <v>162</v>
      </c>
      <c r="F10" s="167" t="s">
        <v>163</v>
      </c>
      <c r="G10" s="168" t="str">
        <f t="shared" ref="G10:V10" si="1">G3&amp;" "&amp;G2&amp;" "&amp;G1</f>
        <v>План 2019 Год</v>
      </c>
      <c r="H10" s="168" t="str">
        <f t="shared" si="1"/>
        <v>Факт 2019 Год</v>
      </c>
      <c r="I10" s="168" t="str">
        <f t="shared" si="1"/>
        <v>План 2020 Год</v>
      </c>
      <c r="J10" s="168" t="str">
        <f t="shared" si="1"/>
        <v>План 2021 Январь</v>
      </c>
      <c r="K10" s="168" t="str">
        <f t="shared" si="1"/>
        <v>План 2021 Февраль</v>
      </c>
      <c r="L10" s="168" t="str">
        <f t="shared" si="1"/>
        <v>План 2021 Март</v>
      </c>
      <c r="M10" s="168" t="str">
        <f t="shared" si="1"/>
        <v>План 2021 Апрель</v>
      </c>
      <c r="N10" s="168" t="str">
        <f t="shared" si="1"/>
        <v>План 2021 Май</v>
      </c>
      <c r="O10" s="168" t="str">
        <f t="shared" si="1"/>
        <v>План 2021 Июнь</v>
      </c>
      <c r="P10" s="168" t="str">
        <f t="shared" si="1"/>
        <v>План 2021 Июль</v>
      </c>
      <c r="Q10" s="168" t="str">
        <f t="shared" si="1"/>
        <v>План 2021 Август</v>
      </c>
      <c r="R10" s="168" t="str">
        <f t="shared" si="1"/>
        <v>План 2021 Сентябрь</v>
      </c>
      <c r="S10" s="168" t="str">
        <f t="shared" si="1"/>
        <v>План 2021 Октябрь</v>
      </c>
      <c r="T10" s="168" t="str">
        <f t="shared" si="1"/>
        <v>План 2021 Ноябрь</v>
      </c>
      <c r="U10" s="168" t="str">
        <f t="shared" si="1"/>
        <v>План 2021 Декабрь</v>
      </c>
      <c r="V10" s="168" t="str">
        <f t="shared" si="1"/>
        <v>План 2021 Год</v>
      </c>
      <c r="W10" s="168" t="s">
        <v>95</v>
      </c>
    </row>
    <row r="11" spans="1:23" s="68" customFormat="1" ht="11.25" x14ac:dyDescent="0.15">
      <c r="A11" s="69"/>
      <c r="B11" s="65"/>
      <c r="C11" s="66"/>
      <c r="D11" s="169">
        <v>1</v>
      </c>
      <c r="E11" s="169">
        <v>2</v>
      </c>
      <c r="F11" s="169">
        <v>3</v>
      </c>
      <c r="G11" s="169">
        <v>4</v>
      </c>
      <c r="H11" s="169">
        <v>5</v>
      </c>
      <c r="I11" s="169">
        <v>6</v>
      </c>
      <c r="J11" s="169">
        <v>7</v>
      </c>
      <c r="K11" s="169">
        <v>8</v>
      </c>
      <c r="L11" s="169">
        <v>9</v>
      </c>
      <c r="M11" s="169">
        <v>10</v>
      </c>
      <c r="N11" s="169">
        <v>11</v>
      </c>
      <c r="O11" s="169">
        <v>12</v>
      </c>
      <c r="P11" s="169">
        <v>13</v>
      </c>
      <c r="Q11" s="169">
        <v>14</v>
      </c>
      <c r="R11" s="169">
        <v>15</v>
      </c>
      <c r="S11" s="169">
        <v>16</v>
      </c>
      <c r="T11" s="169">
        <v>17</v>
      </c>
      <c r="U11" s="169">
        <v>18</v>
      </c>
      <c r="V11" s="169">
        <v>19</v>
      </c>
      <c r="W11" s="169">
        <v>20</v>
      </c>
    </row>
    <row r="12" spans="1:23" s="68" customFormat="1" ht="11.25" x14ac:dyDescent="0.15">
      <c r="A12" s="69"/>
      <c r="B12" s="65"/>
      <c r="C12" s="66"/>
      <c r="D12" s="230" t="s">
        <v>262</v>
      </c>
      <c r="E12" s="226"/>
      <c r="F12" s="227"/>
      <c r="G12" s="228"/>
      <c r="H12" s="228"/>
      <c r="I12" s="228"/>
      <c r="J12" s="228"/>
      <c r="K12" s="228"/>
      <c r="L12" s="228"/>
      <c r="M12" s="228"/>
      <c r="N12" s="228"/>
      <c r="O12" s="228"/>
      <c r="P12" s="228"/>
      <c r="Q12" s="228"/>
      <c r="R12" s="228"/>
      <c r="S12" s="228"/>
      <c r="T12" s="228"/>
      <c r="U12" s="228"/>
      <c r="V12" s="229"/>
      <c r="W12" s="229"/>
    </row>
    <row r="13" spans="1:23" s="68" customFormat="1" ht="11.25" x14ac:dyDescent="0.15">
      <c r="A13" s="69"/>
      <c r="B13" s="65"/>
      <c r="C13" s="66"/>
      <c r="D13" s="223"/>
      <c r="E13" s="223" t="s">
        <v>151</v>
      </c>
      <c r="F13" s="224"/>
      <c r="G13" s="225"/>
      <c r="H13" s="225"/>
      <c r="I13" s="225"/>
      <c r="J13" s="225"/>
      <c r="K13" s="225"/>
      <c r="L13" s="225"/>
      <c r="M13" s="225"/>
      <c r="N13" s="225"/>
      <c r="O13" s="225"/>
      <c r="P13" s="225"/>
      <c r="Q13" s="225"/>
      <c r="R13" s="225"/>
      <c r="S13" s="225"/>
      <c r="T13" s="225"/>
      <c r="U13" s="225"/>
      <c r="V13" s="225"/>
      <c r="W13" s="225"/>
    </row>
    <row r="14" spans="1:23" s="68" customFormat="1" ht="11.25" x14ac:dyDescent="0.15">
      <c r="A14" s="69" t="s">
        <v>142</v>
      </c>
      <c r="B14" s="65" t="s">
        <v>164</v>
      </c>
      <c r="C14" s="66"/>
      <c r="D14" s="104">
        <v>1</v>
      </c>
      <c r="E14" s="105" t="s">
        <v>165</v>
      </c>
      <c r="F14" s="104" t="s">
        <v>114</v>
      </c>
      <c r="G14" s="119">
        <v>64.03</v>
      </c>
      <c r="H14" s="119">
        <v>54.362623999999997</v>
      </c>
      <c r="I14" s="119">
        <v>53</v>
      </c>
      <c r="J14" s="119">
        <v>5.3</v>
      </c>
      <c r="K14" s="119">
        <v>4.9000000000000004</v>
      </c>
      <c r="L14" s="119">
        <v>5.07</v>
      </c>
      <c r="M14" s="119">
        <v>4.4000000000000004</v>
      </c>
      <c r="N14" s="119">
        <v>3.7</v>
      </c>
      <c r="O14" s="119">
        <v>3.5</v>
      </c>
      <c r="P14" s="119">
        <v>3.7</v>
      </c>
      <c r="Q14" s="119">
        <v>3.85</v>
      </c>
      <c r="R14" s="119">
        <v>4.3</v>
      </c>
      <c r="S14" s="119">
        <v>4.78</v>
      </c>
      <c r="T14" s="119">
        <v>5.0999999999999996</v>
      </c>
      <c r="U14" s="119">
        <v>5.4</v>
      </c>
      <c r="V14" s="120">
        <f>SUM(J14:U14)</f>
        <v>54</v>
      </c>
      <c r="W14" s="220"/>
    </row>
    <row r="15" spans="1:23" s="68" customFormat="1" ht="22.5" x14ac:dyDescent="0.15">
      <c r="A15" s="69" t="s">
        <v>143</v>
      </c>
      <c r="B15" s="65" t="s">
        <v>166</v>
      </c>
      <c r="C15" s="66"/>
      <c r="D15" s="104">
        <v>2</v>
      </c>
      <c r="E15" s="105" t="s">
        <v>167</v>
      </c>
      <c r="F15" s="104" t="s">
        <v>114</v>
      </c>
      <c r="G15" s="121">
        <f t="shared" ref="G15:U15" si="2">SUM(G16:G17)</f>
        <v>12.32</v>
      </c>
      <c r="H15" s="121">
        <f t="shared" si="2"/>
        <v>9.8183089999999993</v>
      </c>
      <c r="I15" s="121">
        <f t="shared" si="2"/>
        <v>8.8035399999999999</v>
      </c>
      <c r="J15" s="121">
        <f t="shared" si="2"/>
        <v>1.0306</v>
      </c>
      <c r="K15" s="121">
        <f t="shared" si="2"/>
        <v>0.83899999999999997</v>
      </c>
      <c r="L15" s="121">
        <f t="shared" si="2"/>
        <v>1.01</v>
      </c>
      <c r="M15" s="121">
        <f t="shared" si="2"/>
        <v>0.7</v>
      </c>
      <c r="N15" s="121">
        <f t="shared" si="2"/>
        <v>0.6</v>
      </c>
      <c r="O15" s="121">
        <f t="shared" si="2"/>
        <v>0.4</v>
      </c>
      <c r="P15" s="121">
        <f t="shared" si="2"/>
        <v>0.5</v>
      </c>
      <c r="Q15" s="121">
        <f t="shared" si="2"/>
        <v>0.57999999999999996</v>
      </c>
      <c r="R15" s="121">
        <f t="shared" si="2"/>
        <v>0.7</v>
      </c>
      <c r="S15" s="121">
        <f t="shared" si="2"/>
        <v>0.6</v>
      </c>
      <c r="T15" s="121">
        <f t="shared" si="2"/>
        <v>0.95</v>
      </c>
      <c r="U15" s="121">
        <f t="shared" si="2"/>
        <v>1.06009</v>
      </c>
      <c r="V15" s="120">
        <f>SUM(J15:U15)</f>
        <v>8.9696899999999999</v>
      </c>
      <c r="W15" s="220"/>
    </row>
    <row r="16" spans="1:23" s="68" customFormat="1" ht="11.25" x14ac:dyDescent="0.15">
      <c r="A16" s="69" t="s">
        <v>168</v>
      </c>
      <c r="B16" s="65" t="s">
        <v>169</v>
      </c>
      <c r="C16" s="66"/>
      <c r="D16" s="104" t="s">
        <v>152</v>
      </c>
      <c r="E16" s="106" t="s">
        <v>169</v>
      </c>
      <c r="F16" s="104" t="s">
        <v>114</v>
      </c>
      <c r="G16" s="122">
        <v>0</v>
      </c>
      <c r="H16" s="122">
        <v>0</v>
      </c>
      <c r="I16" s="122">
        <v>0</v>
      </c>
      <c r="J16" s="122">
        <v>0</v>
      </c>
      <c r="K16" s="122">
        <v>0</v>
      </c>
      <c r="L16" s="122">
        <v>0</v>
      </c>
      <c r="M16" s="122">
        <v>0</v>
      </c>
      <c r="N16" s="122">
        <v>0</v>
      </c>
      <c r="O16" s="122">
        <v>0</v>
      </c>
      <c r="P16" s="122">
        <v>0</v>
      </c>
      <c r="Q16" s="122">
        <v>0</v>
      </c>
      <c r="R16" s="122">
        <v>0</v>
      </c>
      <c r="S16" s="122">
        <v>0</v>
      </c>
      <c r="T16" s="122">
        <v>0</v>
      </c>
      <c r="U16" s="122">
        <v>0</v>
      </c>
      <c r="V16" s="120">
        <f>SUM(J16:U16)</f>
        <v>0</v>
      </c>
      <c r="W16" s="220"/>
    </row>
    <row r="17" spans="1:23" ht="22.5" x14ac:dyDescent="0.2">
      <c r="A17" s="69" t="s">
        <v>170</v>
      </c>
      <c r="B17" s="65" t="s">
        <v>171</v>
      </c>
      <c r="D17" s="104" t="s">
        <v>153</v>
      </c>
      <c r="E17" s="106" t="s">
        <v>171</v>
      </c>
      <c r="F17" s="104" t="s">
        <v>114</v>
      </c>
      <c r="G17" s="122">
        <v>12.32</v>
      </c>
      <c r="H17" s="122">
        <v>9.8183089999999993</v>
      </c>
      <c r="I17" s="122">
        <v>8.8035399999999999</v>
      </c>
      <c r="J17" s="122">
        <v>1.0306</v>
      </c>
      <c r="K17" s="122">
        <v>0.83899999999999997</v>
      </c>
      <c r="L17" s="122">
        <v>1.01</v>
      </c>
      <c r="M17" s="122">
        <v>0.7</v>
      </c>
      <c r="N17" s="122">
        <v>0.6</v>
      </c>
      <c r="O17" s="122">
        <v>0.4</v>
      </c>
      <c r="P17" s="122">
        <v>0.5</v>
      </c>
      <c r="Q17" s="122">
        <v>0.57999999999999996</v>
      </c>
      <c r="R17" s="122">
        <v>0.7</v>
      </c>
      <c r="S17" s="122">
        <v>0.6</v>
      </c>
      <c r="T17" s="122">
        <v>0.95</v>
      </c>
      <c r="U17" s="122">
        <v>1.06009</v>
      </c>
      <c r="V17" s="120">
        <f>SUM(J17:U17)</f>
        <v>8.9696899999999999</v>
      </c>
      <c r="W17" s="220"/>
    </row>
    <row r="18" spans="1:23" x14ac:dyDescent="0.2">
      <c r="A18" s="69" t="s">
        <v>144</v>
      </c>
      <c r="B18" s="65" t="s">
        <v>172</v>
      </c>
      <c r="D18" s="104">
        <v>3</v>
      </c>
      <c r="E18" s="107" t="s">
        <v>173</v>
      </c>
      <c r="F18" s="108" t="s">
        <v>174</v>
      </c>
      <c r="G18" s="121">
        <f t="shared" ref="G18:V18" si="3">IF(G14=0,0,G15/G14*100)</f>
        <v>19.240980790254568</v>
      </c>
      <c r="H18" s="121">
        <f t="shared" si="3"/>
        <v>18.060770944390029</v>
      </c>
      <c r="I18" s="121">
        <f t="shared" si="3"/>
        <v>16.610452830188681</v>
      </c>
      <c r="J18" s="121">
        <f t="shared" si="3"/>
        <v>19.445283018867922</v>
      </c>
      <c r="K18" s="121">
        <f t="shared" si="3"/>
        <v>17.122448979591834</v>
      </c>
      <c r="L18" s="121">
        <f t="shared" si="3"/>
        <v>19.92110453648915</v>
      </c>
      <c r="M18" s="121">
        <f t="shared" si="3"/>
        <v>15.909090909090907</v>
      </c>
      <c r="N18" s="121">
        <f t="shared" si="3"/>
        <v>16.216216216216214</v>
      </c>
      <c r="O18" s="121">
        <f t="shared" si="3"/>
        <v>11.428571428571429</v>
      </c>
      <c r="P18" s="121">
        <f t="shared" si="3"/>
        <v>13.513513513513512</v>
      </c>
      <c r="Q18" s="121">
        <f t="shared" si="3"/>
        <v>15.064935064935064</v>
      </c>
      <c r="R18" s="121">
        <f t="shared" si="3"/>
        <v>16.279069767441857</v>
      </c>
      <c r="S18" s="121">
        <f t="shared" si="3"/>
        <v>12.552301255230125</v>
      </c>
      <c r="T18" s="121">
        <f t="shared" si="3"/>
        <v>18.627450980392158</v>
      </c>
      <c r="U18" s="121">
        <f t="shared" si="3"/>
        <v>19.631296296296295</v>
      </c>
      <c r="V18" s="121">
        <f t="shared" si="3"/>
        <v>16.610537037037037</v>
      </c>
      <c r="W18" s="221"/>
    </row>
    <row r="19" spans="1:23" x14ac:dyDescent="0.2">
      <c r="A19" s="69" t="s">
        <v>145</v>
      </c>
      <c r="B19" s="65" t="s">
        <v>175</v>
      </c>
      <c r="D19" s="104">
        <v>4</v>
      </c>
      <c r="E19" s="107" t="s">
        <v>176</v>
      </c>
      <c r="F19" s="104" t="s">
        <v>114</v>
      </c>
      <c r="G19" s="121">
        <f t="shared" ref="G19:U19" si="4">G14-G15</f>
        <v>51.71</v>
      </c>
      <c r="H19" s="121">
        <f t="shared" si="4"/>
        <v>44.544314999999997</v>
      </c>
      <c r="I19" s="121">
        <f t="shared" si="4"/>
        <v>44.196460000000002</v>
      </c>
      <c r="J19" s="121">
        <f t="shared" si="4"/>
        <v>4.2694000000000001</v>
      </c>
      <c r="K19" s="121">
        <f t="shared" si="4"/>
        <v>4.0609999999999999</v>
      </c>
      <c r="L19" s="121">
        <f t="shared" si="4"/>
        <v>4.0600000000000005</v>
      </c>
      <c r="M19" s="121">
        <f t="shared" si="4"/>
        <v>3.7</v>
      </c>
      <c r="N19" s="121">
        <f t="shared" si="4"/>
        <v>3.1</v>
      </c>
      <c r="O19" s="121">
        <f t="shared" si="4"/>
        <v>3.1</v>
      </c>
      <c r="P19" s="121">
        <f t="shared" si="4"/>
        <v>3.2</v>
      </c>
      <c r="Q19" s="121">
        <f t="shared" si="4"/>
        <v>3.27</v>
      </c>
      <c r="R19" s="121">
        <f t="shared" si="4"/>
        <v>3.5999999999999996</v>
      </c>
      <c r="S19" s="121">
        <f t="shared" si="4"/>
        <v>4.1800000000000006</v>
      </c>
      <c r="T19" s="121">
        <f t="shared" si="4"/>
        <v>4.1499999999999995</v>
      </c>
      <c r="U19" s="121">
        <f t="shared" si="4"/>
        <v>4.3399100000000006</v>
      </c>
      <c r="V19" s="120">
        <f>SUM(J19:U19)</f>
        <v>45.030310000000007</v>
      </c>
      <c r="W19" s="220"/>
    </row>
    <row r="20" spans="1:23" x14ac:dyDescent="0.2">
      <c r="A20" s="69" t="s">
        <v>177</v>
      </c>
      <c r="B20" s="65" t="s">
        <v>178</v>
      </c>
      <c r="D20" s="104" t="s">
        <v>179</v>
      </c>
      <c r="E20" s="109" t="s">
        <v>178</v>
      </c>
      <c r="F20" s="104" t="s">
        <v>114</v>
      </c>
      <c r="G20" s="122">
        <v>0</v>
      </c>
      <c r="H20" s="122">
        <v>0</v>
      </c>
      <c r="I20" s="122">
        <v>0</v>
      </c>
      <c r="J20" s="122">
        <v>0</v>
      </c>
      <c r="K20" s="122">
        <v>0</v>
      </c>
      <c r="L20" s="122">
        <v>0</v>
      </c>
      <c r="M20" s="122">
        <v>0</v>
      </c>
      <c r="N20" s="122">
        <v>0</v>
      </c>
      <c r="O20" s="122">
        <v>0</v>
      </c>
      <c r="P20" s="122">
        <v>0</v>
      </c>
      <c r="Q20" s="122">
        <v>0</v>
      </c>
      <c r="R20" s="122">
        <v>0</v>
      </c>
      <c r="S20" s="122">
        <v>0</v>
      </c>
      <c r="T20" s="122">
        <v>0</v>
      </c>
      <c r="U20" s="122"/>
      <c r="V20" s="120">
        <f>SUM(J20:U20)</f>
        <v>0</v>
      </c>
      <c r="W20" s="220"/>
    </row>
    <row r="21" spans="1:23" ht="22.5" x14ac:dyDescent="0.2">
      <c r="A21" s="69" t="s">
        <v>180</v>
      </c>
      <c r="B21" s="65" t="s">
        <v>181</v>
      </c>
      <c r="D21" s="104" t="s">
        <v>182</v>
      </c>
      <c r="E21" s="109" t="s">
        <v>181</v>
      </c>
      <c r="F21" s="104" t="s">
        <v>114</v>
      </c>
      <c r="G21" s="122">
        <v>51.71</v>
      </c>
      <c r="H21" s="122">
        <v>44.5443</v>
      </c>
      <c r="I21" s="122">
        <v>44.1965</v>
      </c>
      <c r="J21" s="122">
        <v>4.2694000000000001</v>
      </c>
      <c r="K21" s="122">
        <v>4.0609999999999999</v>
      </c>
      <c r="L21" s="122">
        <v>4.0599999999999996</v>
      </c>
      <c r="M21" s="122">
        <v>3.7</v>
      </c>
      <c r="N21" s="122">
        <v>3.1</v>
      </c>
      <c r="O21" s="122">
        <v>3.1</v>
      </c>
      <c r="P21" s="122">
        <v>3.2</v>
      </c>
      <c r="Q21" s="122">
        <v>3.27</v>
      </c>
      <c r="R21" s="122">
        <v>3.6</v>
      </c>
      <c r="S21" s="122">
        <v>4.18</v>
      </c>
      <c r="T21" s="122">
        <v>4.1500000000000004</v>
      </c>
      <c r="U21" s="122">
        <v>4.3399000000000001</v>
      </c>
      <c r="V21" s="120">
        <f>SUM(J21:U21)</f>
        <v>45.030299999999997</v>
      </c>
      <c r="W21" s="220"/>
    </row>
    <row r="22" spans="1:23" x14ac:dyDescent="0.2">
      <c r="A22" s="69"/>
      <c r="B22" s="65"/>
      <c r="D22" s="103"/>
      <c r="E22" s="103" t="s">
        <v>154</v>
      </c>
      <c r="F22" s="110"/>
      <c r="G22" s="123"/>
      <c r="H22" s="123"/>
      <c r="I22" s="123"/>
      <c r="J22" s="123"/>
      <c r="K22" s="123"/>
      <c r="L22" s="123"/>
      <c r="M22" s="123"/>
      <c r="N22" s="123"/>
      <c r="O22" s="123"/>
      <c r="P22" s="123"/>
      <c r="Q22" s="123"/>
      <c r="R22" s="123"/>
      <c r="S22" s="123"/>
      <c r="T22" s="123"/>
      <c r="U22" s="123"/>
      <c r="V22" s="123"/>
      <c r="W22" s="123"/>
    </row>
    <row r="23" spans="1:23" ht="11.25" customHeight="1" x14ac:dyDescent="0.2">
      <c r="A23" s="69" t="s">
        <v>146</v>
      </c>
      <c r="B23" s="65" t="s">
        <v>164</v>
      </c>
      <c r="D23" s="104" t="s">
        <v>111</v>
      </c>
      <c r="E23" s="105" t="s">
        <v>165</v>
      </c>
      <c r="F23" s="104" t="s">
        <v>129</v>
      </c>
      <c r="G23" s="119">
        <v>9.1776</v>
      </c>
      <c r="H23" s="119">
        <v>7.7919700000000001</v>
      </c>
      <c r="I23" s="119">
        <v>7.5966659999999999</v>
      </c>
      <c r="J23" s="119">
        <f>J14*1.72</f>
        <v>9.1159999999999997</v>
      </c>
      <c r="K23" s="119">
        <f t="shared" ref="K23:U23" si="5">K14*1.72</f>
        <v>8.4280000000000008</v>
      </c>
      <c r="L23" s="119">
        <f t="shared" si="5"/>
        <v>8.7203999999999997</v>
      </c>
      <c r="M23" s="119">
        <f t="shared" si="5"/>
        <v>7.5680000000000005</v>
      </c>
      <c r="N23" s="119">
        <f t="shared" si="5"/>
        <v>6.3639999999999999</v>
      </c>
      <c r="O23" s="119">
        <f t="shared" si="5"/>
        <v>6.02</v>
      </c>
      <c r="P23" s="119">
        <f t="shared" si="5"/>
        <v>6.3639999999999999</v>
      </c>
      <c r="Q23" s="119">
        <f t="shared" si="5"/>
        <v>6.6219999999999999</v>
      </c>
      <c r="R23" s="119">
        <f t="shared" si="5"/>
        <v>7.3959999999999999</v>
      </c>
      <c r="S23" s="119">
        <f t="shared" si="5"/>
        <v>8.2216000000000005</v>
      </c>
      <c r="T23" s="119">
        <f t="shared" si="5"/>
        <v>8.7719999999999985</v>
      </c>
      <c r="U23" s="119">
        <f t="shared" si="5"/>
        <v>9.2880000000000003</v>
      </c>
      <c r="V23" s="120">
        <f>SUM(J23:U23)/12</f>
        <v>7.7399999999999984</v>
      </c>
      <c r="W23" s="220"/>
    </row>
    <row r="24" spans="1:23" ht="22.5" x14ac:dyDescent="0.2">
      <c r="A24" s="69" t="s">
        <v>147</v>
      </c>
      <c r="B24" s="65" t="s">
        <v>166</v>
      </c>
      <c r="D24" s="104" t="s">
        <v>112</v>
      </c>
      <c r="E24" s="105" t="s">
        <v>167</v>
      </c>
      <c r="F24" s="104" t="s">
        <v>129</v>
      </c>
      <c r="G24" s="121">
        <f t="shared" ref="G24:V24" si="6">SUM(G25:G26)</f>
        <v>1.7659</v>
      </c>
      <c r="H24" s="121">
        <f t="shared" si="6"/>
        <v>1.4072800000000001</v>
      </c>
      <c r="I24" s="121">
        <f t="shared" si="6"/>
        <v>1.2618480000000001</v>
      </c>
      <c r="J24" s="121">
        <f t="shared" si="6"/>
        <v>1.772632</v>
      </c>
      <c r="K24" s="121">
        <f t="shared" si="6"/>
        <v>1.4430799999999999</v>
      </c>
      <c r="L24" s="121">
        <f t="shared" si="6"/>
        <v>1.7372000000000001</v>
      </c>
      <c r="M24" s="121">
        <f t="shared" si="6"/>
        <v>1.204</v>
      </c>
      <c r="N24" s="121">
        <f t="shared" si="6"/>
        <v>1.032</v>
      </c>
      <c r="O24" s="121">
        <f t="shared" si="6"/>
        <v>0.68800000000000006</v>
      </c>
      <c r="P24" s="121">
        <f t="shared" si="6"/>
        <v>0.86</v>
      </c>
      <c r="Q24" s="121">
        <f t="shared" si="6"/>
        <v>0.99759999999999993</v>
      </c>
      <c r="R24" s="121">
        <f t="shared" si="6"/>
        <v>1.204</v>
      </c>
      <c r="S24" s="121">
        <f t="shared" si="6"/>
        <v>1.032</v>
      </c>
      <c r="T24" s="121">
        <f t="shared" si="6"/>
        <v>1.6339999999999999</v>
      </c>
      <c r="U24" s="121">
        <f t="shared" si="6"/>
        <v>1.8233547999999999</v>
      </c>
      <c r="V24" s="121">
        <f t="shared" si="6"/>
        <v>1.2856555666666667</v>
      </c>
      <c r="W24" s="221"/>
    </row>
    <row r="25" spans="1:23" x14ac:dyDescent="0.2">
      <c r="A25" s="69" t="s">
        <v>183</v>
      </c>
      <c r="B25" s="65" t="s">
        <v>169</v>
      </c>
      <c r="D25" s="104" t="s">
        <v>184</v>
      </c>
      <c r="E25" s="106" t="s">
        <v>169</v>
      </c>
      <c r="F25" s="104" t="s">
        <v>129</v>
      </c>
      <c r="G25" s="122">
        <v>0</v>
      </c>
      <c r="H25" s="122">
        <v>0</v>
      </c>
      <c r="I25" s="122">
        <v>0</v>
      </c>
      <c r="J25" s="122">
        <v>0</v>
      </c>
      <c r="K25" s="122">
        <v>0</v>
      </c>
      <c r="L25" s="122">
        <v>0</v>
      </c>
      <c r="M25" s="122">
        <v>0</v>
      </c>
      <c r="N25" s="122">
        <v>0</v>
      </c>
      <c r="O25" s="122">
        <v>0</v>
      </c>
      <c r="P25" s="122">
        <v>0</v>
      </c>
      <c r="Q25" s="122">
        <v>0</v>
      </c>
      <c r="R25" s="122">
        <v>0</v>
      </c>
      <c r="S25" s="122">
        <v>0</v>
      </c>
      <c r="T25" s="122">
        <v>0</v>
      </c>
      <c r="U25" s="122">
        <v>0</v>
      </c>
      <c r="V25" s="120">
        <f>SUM(J25:U25)/12</f>
        <v>0</v>
      </c>
      <c r="W25" s="220"/>
    </row>
    <row r="26" spans="1:23" ht="22.5" x14ac:dyDescent="0.2">
      <c r="A26" s="69" t="s">
        <v>185</v>
      </c>
      <c r="B26" s="65" t="s">
        <v>171</v>
      </c>
      <c r="D26" s="104" t="s">
        <v>186</v>
      </c>
      <c r="E26" s="106" t="s">
        <v>171</v>
      </c>
      <c r="F26" s="104" t="s">
        <v>129</v>
      </c>
      <c r="G26" s="122">
        <v>1.7659</v>
      </c>
      <c r="H26" s="122">
        <v>1.4072800000000001</v>
      </c>
      <c r="I26" s="122">
        <v>1.2618480000000001</v>
      </c>
      <c r="J26" s="122">
        <f>J15*1.72</f>
        <v>1.772632</v>
      </c>
      <c r="K26" s="122">
        <f t="shared" ref="K26:U26" si="7">K15*1.72</f>
        <v>1.4430799999999999</v>
      </c>
      <c r="L26" s="122">
        <f t="shared" si="7"/>
        <v>1.7372000000000001</v>
      </c>
      <c r="M26" s="122">
        <f t="shared" si="7"/>
        <v>1.204</v>
      </c>
      <c r="N26" s="122">
        <f t="shared" si="7"/>
        <v>1.032</v>
      </c>
      <c r="O26" s="122">
        <f t="shared" si="7"/>
        <v>0.68800000000000006</v>
      </c>
      <c r="P26" s="122">
        <f t="shared" si="7"/>
        <v>0.86</v>
      </c>
      <c r="Q26" s="122">
        <f t="shared" si="7"/>
        <v>0.99759999999999993</v>
      </c>
      <c r="R26" s="122">
        <f t="shared" si="7"/>
        <v>1.204</v>
      </c>
      <c r="S26" s="122">
        <f t="shared" si="7"/>
        <v>1.032</v>
      </c>
      <c r="T26" s="122">
        <f t="shared" si="7"/>
        <v>1.6339999999999999</v>
      </c>
      <c r="U26" s="122">
        <f t="shared" si="7"/>
        <v>1.8233547999999999</v>
      </c>
      <c r="V26" s="120">
        <f>SUM(J26:U26)/12</f>
        <v>1.2856555666666667</v>
      </c>
      <c r="W26" s="220"/>
    </row>
    <row r="27" spans="1:23" x14ac:dyDescent="0.2">
      <c r="A27" s="69" t="s">
        <v>148</v>
      </c>
      <c r="B27" s="65" t="s">
        <v>172</v>
      </c>
      <c r="D27" s="104" t="s">
        <v>113</v>
      </c>
      <c r="E27" s="107" t="s">
        <v>173</v>
      </c>
      <c r="F27" s="108" t="s">
        <v>174</v>
      </c>
      <c r="G27" s="121">
        <f t="shared" ref="G27:V27" si="8">IF(G23=0,0,G24/G23*100)</f>
        <v>19.241413877266389</v>
      </c>
      <c r="H27" s="121">
        <f t="shared" si="8"/>
        <v>18.060644484000836</v>
      </c>
      <c r="I27" s="121">
        <f t="shared" si="8"/>
        <v>16.610549943883278</v>
      </c>
      <c r="J27" s="121">
        <f t="shared" si="8"/>
        <v>19.445283018867926</v>
      </c>
      <c r="K27" s="121">
        <f t="shared" si="8"/>
        <v>17.122448979591834</v>
      </c>
      <c r="L27" s="121">
        <f t="shared" si="8"/>
        <v>19.921104536489153</v>
      </c>
      <c r="M27" s="121">
        <f t="shared" si="8"/>
        <v>15.909090909090908</v>
      </c>
      <c r="N27" s="121">
        <f t="shared" si="8"/>
        <v>16.216216216216218</v>
      </c>
      <c r="O27" s="121">
        <f t="shared" si="8"/>
        <v>11.428571428571431</v>
      </c>
      <c r="P27" s="121">
        <f t="shared" si="8"/>
        <v>13.513513513513514</v>
      </c>
      <c r="Q27" s="121">
        <f t="shared" si="8"/>
        <v>15.064935064935064</v>
      </c>
      <c r="R27" s="121">
        <f t="shared" si="8"/>
        <v>16.279069767441857</v>
      </c>
      <c r="S27" s="121">
        <f t="shared" si="8"/>
        <v>12.552301255230125</v>
      </c>
      <c r="T27" s="121">
        <f t="shared" si="8"/>
        <v>18.627450980392162</v>
      </c>
      <c r="U27" s="121">
        <f t="shared" si="8"/>
        <v>19.631296296296295</v>
      </c>
      <c r="V27" s="121">
        <f t="shared" si="8"/>
        <v>16.610537037037041</v>
      </c>
      <c r="W27" s="221"/>
    </row>
    <row r="28" spans="1:23" x14ac:dyDescent="0.2">
      <c r="A28" s="69" t="s">
        <v>149</v>
      </c>
      <c r="B28" s="65" t="s">
        <v>175</v>
      </c>
      <c r="D28" s="104" t="s">
        <v>187</v>
      </c>
      <c r="E28" s="107" t="s">
        <v>188</v>
      </c>
      <c r="F28" s="104" t="s">
        <v>129</v>
      </c>
      <c r="G28" s="121">
        <f t="shared" ref="G28:U28" si="9">G23-G24</f>
        <v>7.4116999999999997</v>
      </c>
      <c r="H28" s="121">
        <f t="shared" si="9"/>
        <v>6.38469</v>
      </c>
      <c r="I28" s="121">
        <f t="shared" si="9"/>
        <v>6.3348180000000003</v>
      </c>
      <c r="J28" s="121">
        <f t="shared" si="9"/>
        <v>7.3433679999999999</v>
      </c>
      <c r="K28" s="121">
        <f t="shared" si="9"/>
        <v>6.9849200000000007</v>
      </c>
      <c r="L28" s="121">
        <f t="shared" si="9"/>
        <v>6.9832000000000001</v>
      </c>
      <c r="M28" s="121">
        <f t="shared" si="9"/>
        <v>6.3640000000000008</v>
      </c>
      <c r="N28" s="121">
        <f t="shared" si="9"/>
        <v>5.3319999999999999</v>
      </c>
      <c r="O28" s="121">
        <f t="shared" si="9"/>
        <v>5.3319999999999999</v>
      </c>
      <c r="P28" s="121">
        <f t="shared" si="9"/>
        <v>5.5039999999999996</v>
      </c>
      <c r="Q28" s="121">
        <f t="shared" si="9"/>
        <v>5.6243999999999996</v>
      </c>
      <c r="R28" s="121">
        <f t="shared" si="9"/>
        <v>6.1920000000000002</v>
      </c>
      <c r="S28" s="121">
        <f t="shared" si="9"/>
        <v>7.1896000000000004</v>
      </c>
      <c r="T28" s="121">
        <f t="shared" si="9"/>
        <v>7.1379999999999981</v>
      </c>
      <c r="U28" s="121">
        <f t="shared" si="9"/>
        <v>7.4646452000000005</v>
      </c>
      <c r="V28" s="120">
        <f>SUM(J28:U28)/12</f>
        <v>6.4543444333333335</v>
      </c>
      <c r="W28" s="220"/>
    </row>
    <row r="29" spans="1:23" x14ac:dyDescent="0.2">
      <c r="A29" s="69" t="s">
        <v>189</v>
      </c>
      <c r="B29" s="65" t="s">
        <v>178</v>
      </c>
      <c r="D29" s="104" t="s">
        <v>190</v>
      </c>
      <c r="E29" s="109" t="s">
        <v>178</v>
      </c>
      <c r="F29" s="104" t="s">
        <v>129</v>
      </c>
      <c r="G29" s="122">
        <v>0</v>
      </c>
      <c r="H29" s="122">
        <v>0</v>
      </c>
      <c r="I29" s="122">
        <v>0</v>
      </c>
      <c r="J29" s="122">
        <v>0</v>
      </c>
      <c r="K29" s="122">
        <v>0</v>
      </c>
      <c r="L29" s="122">
        <v>0</v>
      </c>
      <c r="M29" s="122">
        <v>0</v>
      </c>
      <c r="N29" s="122">
        <v>0</v>
      </c>
      <c r="O29" s="122">
        <v>0</v>
      </c>
      <c r="P29" s="122">
        <v>0</v>
      </c>
      <c r="Q29" s="122">
        <v>0</v>
      </c>
      <c r="R29" s="122">
        <v>0</v>
      </c>
      <c r="S29" s="122">
        <v>0</v>
      </c>
      <c r="T29" s="122">
        <v>0</v>
      </c>
      <c r="U29" s="122">
        <v>0</v>
      </c>
      <c r="V29" s="120">
        <f>SUM(J29:U29)/12</f>
        <v>0</v>
      </c>
      <c r="W29" s="220"/>
    </row>
    <row r="30" spans="1:23" ht="22.5" x14ac:dyDescent="0.2">
      <c r="A30" s="69" t="s">
        <v>191</v>
      </c>
      <c r="B30" s="65" t="s">
        <v>181</v>
      </c>
      <c r="D30" s="104" t="s">
        <v>192</v>
      </c>
      <c r="E30" s="109" t="s">
        <v>181</v>
      </c>
      <c r="F30" s="104" t="s">
        <v>129</v>
      </c>
      <c r="G30" s="122">
        <v>7.4116999999999997</v>
      </c>
      <c r="H30" s="122">
        <v>6.3846999999999996</v>
      </c>
      <c r="I30" s="122">
        <v>6.3348000000000004</v>
      </c>
      <c r="J30" s="122">
        <f>J28</f>
        <v>7.3433679999999999</v>
      </c>
      <c r="K30" s="122">
        <f t="shared" ref="K30:U30" si="10">K28</f>
        <v>6.9849200000000007</v>
      </c>
      <c r="L30" s="122">
        <f t="shared" si="10"/>
        <v>6.9832000000000001</v>
      </c>
      <c r="M30" s="122">
        <f t="shared" si="10"/>
        <v>6.3640000000000008</v>
      </c>
      <c r="N30" s="122">
        <f t="shared" si="10"/>
        <v>5.3319999999999999</v>
      </c>
      <c r="O30" s="122">
        <f t="shared" si="10"/>
        <v>5.3319999999999999</v>
      </c>
      <c r="P30" s="122">
        <f t="shared" si="10"/>
        <v>5.5039999999999996</v>
      </c>
      <c r="Q30" s="122">
        <f t="shared" si="10"/>
        <v>5.6243999999999996</v>
      </c>
      <c r="R30" s="122">
        <f t="shared" si="10"/>
        <v>6.1920000000000002</v>
      </c>
      <c r="S30" s="122">
        <f t="shared" si="10"/>
        <v>7.1896000000000004</v>
      </c>
      <c r="T30" s="122">
        <f t="shared" si="10"/>
        <v>7.1379999999999981</v>
      </c>
      <c r="U30" s="122">
        <f t="shared" si="10"/>
        <v>7.4646452000000005</v>
      </c>
      <c r="V30" s="120">
        <f>SUM(J30:U30)/12</f>
        <v>6.4543444333333335</v>
      </c>
      <c r="W30" s="220"/>
    </row>
    <row r="31" spans="1:23" x14ac:dyDescent="0.2">
      <c r="A31" s="69" t="s">
        <v>150</v>
      </c>
      <c r="B31" s="65" t="s">
        <v>193</v>
      </c>
      <c r="D31" s="104" t="s">
        <v>194</v>
      </c>
      <c r="E31" s="105" t="s">
        <v>195</v>
      </c>
      <c r="F31" s="108" t="s">
        <v>129</v>
      </c>
      <c r="G31" s="121">
        <f t="shared" ref="G31:V31" si="11">SUM(G32:G33)</f>
        <v>7.4117000000000015</v>
      </c>
      <c r="H31" s="121">
        <f t="shared" si="11"/>
        <v>6.3846999999999996</v>
      </c>
      <c r="I31" s="121">
        <f t="shared" si="11"/>
        <v>6.3347999999999978</v>
      </c>
      <c r="J31" s="121">
        <f t="shared" si="11"/>
        <v>7.3433999999999999</v>
      </c>
      <c r="K31" s="121">
        <f t="shared" si="11"/>
        <v>6.9848999999999997</v>
      </c>
      <c r="L31" s="121">
        <f t="shared" si="11"/>
        <v>6.9831999999999983</v>
      </c>
      <c r="M31" s="121">
        <f t="shared" si="11"/>
        <v>6.3640000000000008</v>
      </c>
      <c r="N31" s="121">
        <f t="shared" si="11"/>
        <v>5.3320000000000007</v>
      </c>
      <c r="O31" s="121">
        <f t="shared" si="11"/>
        <v>5.3320000000000007</v>
      </c>
      <c r="P31" s="121">
        <f t="shared" si="11"/>
        <v>5.5039999999999996</v>
      </c>
      <c r="Q31" s="121">
        <f t="shared" si="11"/>
        <v>5.6244000000000005</v>
      </c>
      <c r="R31" s="121">
        <f t="shared" si="11"/>
        <v>6.1920000000000002</v>
      </c>
      <c r="S31" s="121">
        <f t="shared" si="11"/>
        <v>7.1896000000000004</v>
      </c>
      <c r="T31" s="121">
        <f t="shared" si="11"/>
        <v>7.1379999999999999</v>
      </c>
      <c r="U31" s="121">
        <f t="shared" si="11"/>
        <v>7.4646000000000008</v>
      </c>
      <c r="V31" s="121">
        <f t="shared" si="11"/>
        <v>6.4543416666666662</v>
      </c>
      <c r="W31" s="221"/>
    </row>
    <row r="32" spans="1:23" x14ac:dyDescent="0.2">
      <c r="A32" s="69" t="s">
        <v>196</v>
      </c>
      <c r="B32" s="65" t="s">
        <v>169</v>
      </c>
      <c r="D32" s="104" t="s">
        <v>197</v>
      </c>
      <c r="E32" s="106" t="s">
        <v>169</v>
      </c>
      <c r="F32" s="108" t="s">
        <v>129</v>
      </c>
      <c r="G32" s="122"/>
      <c r="H32" s="122"/>
      <c r="I32" s="122"/>
      <c r="J32" s="122"/>
      <c r="K32" s="122"/>
      <c r="L32" s="122"/>
      <c r="M32" s="122"/>
      <c r="N32" s="122"/>
      <c r="O32" s="122"/>
      <c r="P32" s="122"/>
      <c r="Q32" s="122"/>
      <c r="R32" s="122"/>
      <c r="S32" s="122"/>
      <c r="T32" s="122"/>
      <c r="U32" s="122"/>
      <c r="V32" s="120">
        <f>SUM(J32:U32)/12</f>
        <v>0</v>
      </c>
      <c r="W32" s="220"/>
    </row>
    <row r="33" spans="1:23" ht="12" customHeight="1" x14ac:dyDescent="0.2">
      <c r="A33" s="69" t="s">
        <v>198</v>
      </c>
      <c r="B33" s="65" t="s">
        <v>199</v>
      </c>
      <c r="D33" s="104" t="s">
        <v>200</v>
      </c>
      <c r="E33" s="176" t="str">
        <f>"сторонних потребителей (субабонентов)"&amp;IF(regionException_flag = 1, ", в т.ч.","")</f>
        <v>сторонних потребителей (субабонентов)</v>
      </c>
      <c r="F33" s="108" t="s">
        <v>129</v>
      </c>
      <c r="G33" s="121">
        <f>Субабоненты!H13</f>
        <v>7.4117000000000015</v>
      </c>
      <c r="H33" s="121">
        <f>Субабоненты!I13</f>
        <v>6.3846999999999996</v>
      </c>
      <c r="I33" s="121">
        <f>Субабоненты!J13</f>
        <v>6.3347999999999978</v>
      </c>
      <c r="J33" s="121">
        <f>Субабоненты!K13</f>
        <v>7.3433999999999999</v>
      </c>
      <c r="K33" s="121">
        <f>Субабоненты!L13</f>
        <v>6.9848999999999997</v>
      </c>
      <c r="L33" s="121">
        <f>Субабоненты!M13</f>
        <v>6.9831999999999983</v>
      </c>
      <c r="M33" s="121">
        <f>Субабоненты!N13</f>
        <v>6.3640000000000008</v>
      </c>
      <c r="N33" s="121">
        <f>Субабоненты!O13</f>
        <v>5.3320000000000007</v>
      </c>
      <c r="O33" s="121">
        <f>Субабоненты!P13</f>
        <v>5.3320000000000007</v>
      </c>
      <c r="P33" s="121">
        <f>Субабоненты!Q13</f>
        <v>5.5039999999999996</v>
      </c>
      <c r="Q33" s="121">
        <f>Субабоненты!R13</f>
        <v>5.6244000000000005</v>
      </c>
      <c r="R33" s="121">
        <f>Субабоненты!S13</f>
        <v>6.1920000000000002</v>
      </c>
      <c r="S33" s="121">
        <f>Субабоненты!T13</f>
        <v>7.1896000000000004</v>
      </c>
      <c r="T33" s="121">
        <f>Субабоненты!U13</f>
        <v>7.1379999999999999</v>
      </c>
      <c r="U33" s="121">
        <f>Субабоненты!V13</f>
        <v>7.4646000000000008</v>
      </c>
      <c r="V33" s="121">
        <f>Субабоненты!W13</f>
        <v>6.4543416666666662</v>
      </c>
      <c r="W33" s="221"/>
    </row>
    <row r="34" spans="1:23" s="263" customFormat="1" hidden="1" x14ac:dyDescent="0.2">
      <c r="A34" s="255"/>
      <c r="B34" s="54"/>
      <c r="C34" s="256"/>
      <c r="D34" s="262"/>
      <c r="E34" s="177"/>
      <c r="F34" s="167"/>
      <c r="G34" s="221"/>
      <c r="H34" s="221"/>
      <c r="I34" s="221"/>
      <c r="J34" s="221"/>
      <c r="K34" s="221"/>
      <c r="L34" s="221"/>
      <c r="M34" s="221"/>
      <c r="N34" s="221"/>
      <c r="O34" s="221"/>
      <c r="P34" s="221"/>
      <c r="Q34" s="221"/>
      <c r="R34" s="221"/>
      <c r="S34" s="221"/>
      <c r="T34" s="221"/>
      <c r="U34" s="221"/>
      <c r="V34" s="220"/>
      <c r="W34" s="220"/>
    </row>
    <row r="35" spans="1:23" s="68" customFormat="1" ht="11.25" hidden="1" x14ac:dyDescent="0.15">
      <c r="A35" s="69"/>
      <c r="B35" s="65"/>
      <c r="C35" s="66"/>
      <c r="D35" s="230" t="s">
        <v>263</v>
      </c>
      <c r="E35" s="226"/>
      <c r="F35" s="227"/>
      <c r="G35" s="228"/>
      <c r="H35" s="228"/>
      <c r="I35" s="228"/>
      <c r="J35" s="228"/>
      <c r="K35" s="228"/>
      <c r="L35" s="228"/>
      <c r="M35" s="228"/>
      <c r="N35" s="228"/>
      <c r="O35" s="228"/>
      <c r="P35" s="228"/>
      <c r="Q35" s="228"/>
      <c r="R35" s="228"/>
      <c r="S35" s="228"/>
      <c r="T35" s="228"/>
      <c r="U35" s="228"/>
      <c r="V35" s="229"/>
      <c r="W35" s="229"/>
    </row>
    <row r="36" spans="1:23" s="260" customFormat="1" ht="11.25" hidden="1" x14ac:dyDescent="0.15">
      <c r="A36" s="255"/>
      <c r="B36" s="54"/>
      <c r="C36" s="256"/>
      <c r="D36" s="257"/>
      <c r="E36" s="81"/>
      <c r="F36" s="258"/>
      <c r="G36" s="259"/>
      <c r="H36" s="259"/>
      <c r="I36" s="259"/>
      <c r="J36" s="259"/>
      <c r="K36" s="259"/>
      <c r="L36" s="259"/>
      <c r="M36" s="259"/>
      <c r="N36" s="259"/>
      <c r="O36" s="259"/>
      <c r="P36" s="259"/>
      <c r="Q36" s="259"/>
      <c r="R36" s="259"/>
      <c r="S36" s="259"/>
      <c r="T36" s="259"/>
      <c r="U36" s="259"/>
      <c r="V36" s="259"/>
      <c r="W36" s="259"/>
    </row>
    <row r="37" spans="1:23" s="260" customFormat="1" ht="11.25" hidden="1" x14ac:dyDescent="0.15">
      <c r="A37" s="255"/>
      <c r="B37" s="54"/>
      <c r="C37" s="256"/>
      <c r="D37" s="257"/>
      <c r="E37" s="81"/>
      <c r="F37" s="258"/>
      <c r="G37" s="259"/>
      <c r="H37" s="259"/>
      <c r="I37" s="259"/>
      <c r="J37" s="259"/>
      <c r="K37" s="259"/>
      <c r="L37" s="259"/>
      <c r="M37" s="259"/>
      <c r="N37" s="259"/>
      <c r="O37" s="259"/>
      <c r="P37" s="259"/>
      <c r="Q37" s="259"/>
      <c r="R37" s="259"/>
      <c r="S37" s="259"/>
      <c r="T37" s="259"/>
      <c r="U37" s="259"/>
      <c r="V37" s="259"/>
      <c r="W37" s="259"/>
    </row>
    <row r="38" spans="1:23" ht="53.25" customHeight="1" x14ac:dyDescent="0.2">
      <c r="A38" s="69"/>
      <c r="B38" s="65"/>
      <c r="E38" s="82"/>
    </row>
    <row r="39" spans="1:23" ht="40.5" customHeight="1" x14ac:dyDescent="0.2">
      <c r="A39" s="69"/>
      <c r="B39" s="65"/>
      <c r="D39" s="300" t="s">
        <v>264</v>
      </c>
      <c r="E39" s="300"/>
      <c r="F39" s="300"/>
      <c r="G39" s="300"/>
      <c r="H39" s="83"/>
      <c r="I39" s="83"/>
      <c r="J39" s="83"/>
      <c r="M39" s="297"/>
      <c r="N39" s="297"/>
      <c r="O39" s="297"/>
      <c r="P39" s="297"/>
    </row>
    <row r="40" spans="1:23" x14ac:dyDescent="0.2">
      <c r="A40" s="69"/>
      <c r="B40" s="65"/>
      <c r="E40" s="84"/>
      <c r="F40" s="85"/>
      <c r="G40" s="86"/>
      <c r="H40" s="86"/>
      <c r="I40" s="86"/>
      <c r="J40" s="86"/>
    </row>
    <row r="41" spans="1:23" ht="19.5" customHeight="1" x14ac:dyDescent="0.2">
      <c r="A41" s="69"/>
      <c r="B41" s="65"/>
      <c r="D41" s="300" t="s">
        <v>130</v>
      </c>
      <c r="E41" s="300"/>
      <c r="F41" s="300"/>
      <c r="G41" s="300"/>
      <c r="H41" s="300"/>
      <c r="I41" s="300"/>
      <c r="J41" s="300"/>
      <c r="K41" s="300"/>
      <c r="M41" s="297"/>
      <c r="N41" s="297"/>
      <c r="O41" s="297"/>
      <c r="P41" s="297"/>
    </row>
    <row r="42" spans="1:23" x14ac:dyDescent="0.2">
      <c r="D42" s="299"/>
      <c r="E42" s="299"/>
      <c r="F42" s="299"/>
      <c r="G42" s="299"/>
      <c r="H42" s="88"/>
      <c r="I42" s="88"/>
      <c r="J42" s="88"/>
    </row>
    <row r="43" spans="1:23" x14ac:dyDescent="0.2">
      <c r="E43" s="89"/>
    </row>
  </sheetData>
  <sheetProtection password="BC0D" sheet="1" objects="1" scenarios="1" formatColumns="0" formatRows="0"/>
  <mergeCells count="6">
    <mergeCell ref="M41:P41"/>
    <mergeCell ref="M39:P39"/>
    <mergeCell ref="D8:J8"/>
    <mergeCell ref="D42:G42"/>
    <mergeCell ref="D41:K41"/>
    <mergeCell ref="D39:G39"/>
  </mergeCells>
  <phoneticPr fontId="1" type="noConversion"/>
  <dataValidations count="1">
    <dataValidation type="decimal" allowBlank="1" showInputMessage="1" showErrorMessage="1" sqref="G14:W37 G12:W12">
      <formula1>0</formula1>
      <formula2>1000000000000000</formula2>
    </dataValidation>
  </dataValidations>
  <pageMargins left="0.78740157480314965" right="0.78740157480314965" top="0.98425196850393704" bottom="0.98425196850393704" header="0.51181102362204722" footer="0.51181102362204722"/>
  <pageSetup paperSize="9" scale="46" orientation="landscape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02">
    <tabColor indexed="30"/>
  </sheetPr>
  <dimension ref="A1:K43"/>
  <sheetViews>
    <sheetView showGridLines="0" topLeftCell="C7" zoomScaleNormal="100" zoomScaleSheetLayoutView="55" workbookViewId="0">
      <pane xSplit="4" ySplit="5" topLeftCell="G27" activePane="bottomRight" state="frozen"/>
      <selection activeCell="C7" sqref="C7"/>
      <selection pane="topRight" activeCell="G7" sqref="G7"/>
      <selection pane="bottomLeft" activeCell="C12" sqref="C12"/>
      <selection pane="bottomRight" activeCell="G39" sqref="G39:J39"/>
    </sheetView>
  </sheetViews>
  <sheetFormatPr defaultColWidth="14.140625" defaultRowHeight="12" x14ac:dyDescent="0.2"/>
  <cols>
    <col min="1" max="1" width="14.140625" style="87" hidden="1" customWidth="1"/>
    <col min="2" max="2" width="14.140625" style="47" hidden="1" customWidth="1"/>
    <col min="3" max="3" width="3.7109375" style="66" customWidth="1"/>
    <col min="4" max="4" width="7.140625" style="67" customWidth="1"/>
    <col min="5" max="5" width="41.85546875" style="68" customWidth="1"/>
    <col min="6" max="6" width="9.85546875" style="68" customWidth="1"/>
    <col min="7" max="10" width="10.7109375" style="68" customWidth="1"/>
    <col min="11" max="11" width="14.140625" style="68" customWidth="1"/>
    <col min="12" max="16384" width="14.140625" style="48"/>
  </cols>
  <sheetData>
    <row r="1" spans="1:11" s="57" customFormat="1" hidden="1" x14ac:dyDescent="0.2">
      <c r="A1" s="50"/>
      <c r="B1" s="51">
        <v>0</v>
      </c>
      <c r="C1" s="52">
        <v>0</v>
      </c>
      <c r="D1" s="52">
        <v>0</v>
      </c>
      <c r="E1" s="53">
        <f>god</f>
        <v>2021</v>
      </c>
      <c r="F1" s="54"/>
      <c r="G1" s="55" t="s">
        <v>5</v>
      </c>
      <c r="H1" s="56" t="s">
        <v>5</v>
      </c>
      <c r="I1" s="56" t="s">
        <v>5</v>
      </c>
      <c r="J1" s="56" t="s">
        <v>128</v>
      </c>
      <c r="K1" s="54"/>
    </row>
    <row r="2" spans="1:11" s="59" customFormat="1" ht="11.25" hidden="1" x14ac:dyDescent="0.15">
      <c r="A2" s="58"/>
      <c r="D2" s="60"/>
      <c r="G2" s="61">
        <f>$E$1-2</f>
        <v>2019</v>
      </c>
      <c r="H2" s="61">
        <f>$E$1-2</f>
        <v>2019</v>
      </c>
      <c r="I2" s="61">
        <f>$E$1-1</f>
        <v>2020</v>
      </c>
      <c r="J2" s="61">
        <f>$E$1</f>
        <v>2021</v>
      </c>
    </row>
    <row r="3" spans="1:11" s="56" customFormat="1" ht="11.25" hidden="1" x14ac:dyDescent="0.15">
      <c r="A3" s="62"/>
      <c r="D3" s="63"/>
      <c r="G3" s="56" t="s">
        <v>159</v>
      </c>
      <c r="H3" s="56" t="s">
        <v>160</v>
      </c>
      <c r="I3" s="56" t="s">
        <v>159</v>
      </c>
      <c r="J3" s="56" t="s">
        <v>159</v>
      </c>
    </row>
    <row r="4" spans="1:11" s="68" customFormat="1" ht="11.25" hidden="1" x14ac:dyDescent="0.15">
      <c r="A4" s="64"/>
      <c r="B4" s="65"/>
      <c r="C4" s="66"/>
      <c r="D4" s="67"/>
    </row>
    <row r="5" spans="1:11" s="68" customFormat="1" ht="11.25" hidden="1" x14ac:dyDescent="0.15">
      <c r="A5" s="64"/>
      <c r="B5" s="65"/>
      <c r="C5" s="66"/>
      <c r="D5" s="67"/>
    </row>
    <row r="6" spans="1:11" s="68" customFormat="1" ht="11.25" hidden="1" x14ac:dyDescent="0.15">
      <c r="A6" s="69"/>
      <c r="B6" s="65"/>
      <c r="C6" s="66"/>
      <c r="D6" s="67"/>
    </row>
    <row r="7" spans="1:11" s="74" customFormat="1" ht="11.25" x14ac:dyDescent="0.15">
      <c r="A7" s="70"/>
      <c r="B7" s="71"/>
      <c r="C7" s="72"/>
      <c r="D7" s="73"/>
    </row>
    <row r="8" spans="1:11" s="68" customFormat="1" ht="29.25" customHeight="1" x14ac:dyDescent="0.15">
      <c r="A8" s="69"/>
      <c r="B8" s="65"/>
      <c r="C8" s="75"/>
      <c r="D8" s="298" t="str">
        <f>"Предложения " &amp; org &amp; " по технологическому расходу электроэнергии (мощности) - потерям в электрических сетях на "&amp; god &amp;" год в регионе: "&amp;region_name &amp; " (поквартально)"</f>
        <v>Предложения МУП "Шумерлинские городские электрические сети" по технологическому расходу электроэнергии (мощности) - потерям в электрических сетях на 2021 год в регионе: Чувашская республика (поквартально)</v>
      </c>
      <c r="E8" s="298"/>
      <c r="F8" s="298"/>
      <c r="G8" s="298"/>
      <c r="H8" s="298"/>
      <c r="I8" s="298"/>
      <c r="J8" s="298"/>
      <c r="K8" s="76"/>
    </row>
    <row r="9" spans="1:11" s="81" customFormat="1" ht="3" customHeight="1" x14ac:dyDescent="0.15">
      <c r="A9" s="77"/>
      <c r="B9" s="78"/>
      <c r="C9" s="79"/>
      <c r="D9" s="80"/>
      <c r="E9" s="80"/>
      <c r="F9" s="80"/>
      <c r="G9" s="80"/>
      <c r="H9" s="80"/>
      <c r="I9" s="80"/>
      <c r="J9" s="80"/>
    </row>
    <row r="10" spans="1:11" s="68" customFormat="1" ht="52.5" customHeight="1" x14ac:dyDescent="0.15">
      <c r="A10" s="69"/>
      <c r="B10" s="65"/>
      <c r="C10" s="66"/>
      <c r="D10" s="166" t="s">
        <v>8</v>
      </c>
      <c r="E10" s="166" t="s">
        <v>162</v>
      </c>
      <c r="F10" s="167" t="s">
        <v>163</v>
      </c>
      <c r="G10" s="168" t="str">
        <f>"I квартал " &amp; god</f>
        <v>I квартал 2021</v>
      </c>
      <c r="H10" s="168" t="str">
        <f>"II квартал " &amp; god</f>
        <v>II квартал 2021</v>
      </c>
      <c r="I10" s="168" t="str">
        <f>"III квартал " &amp; god</f>
        <v>III квартал 2021</v>
      </c>
      <c r="J10" s="168" t="str">
        <f>"IV квартал " &amp; god</f>
        <v>IV квартал 2021</v>
      </c>
    </row>
    <row r="11" spans="1:11" s="68" customFormat="1" ht="11.25" x14ac:dyDescent="0.15">
      <c r="A11" s="69"/>
      <c r="B11" s="65"/>
      <c r="C11" s="66"/>
      <c r="D11" s="169">
        <v>1</v>
      </c>
      <c r="E11" s="169">
        <v>2</v>
      </c>
      <c r="F11" s="169">
        <v>3</v>
      </c>
      <c r="G11" s="169">
        <v>4</v>
      </c>
      <c r="H11" s="169">
        <v>5</v>
      </c>
      <c r="I11" s="169">
        <v>6</v>
      </c>
      <c r="J11" s="169">
        <v>7</v>
      </c>
    </row>
    <row r="12" spans="1:11" s="68" customFormat="1" ht="11.25" x14ac:dyDescent="0.15">
      <c r="A12" s="69"/>
      <c r="B12" s="65"/>
      <c r="C12" s="66"/>
      <c r="D12" s="230" t="s">
        <v>262</v>
      </c>
      <c r="E12" s="226"/>
      <c r="F12" s="227"/>
      <c r="G12" s="228"/>
      <c r="H12" s="228"/>
      <c r="I12" s="228"/>
      <c r="J12" s="228"/>
    </row>
    <row r="13" spans="1:11" s="68" customFormat="1" ht="11.25" x14ac:dyDescent="0.15">
      <c r="A13" s="69"/>
      <c r="B13" s="65"/>
      <c r="C13" s="66"/>
      <c r="D13" s="223"/>
      <c r="E13" s="223" t="s">
        <v>151</v>
      </c>
      <c r="F13" s="224"/>
      <c r="G13" s="225"/>
      <c r="H13" s="225"/>
      <c r="I13" s="225"/>
      <c r="J13" s="225"/>
    </row>
    <row r="14" spans="1:11" s="68" customFormat="1" ht="11.25" x14ac:dyDescent="0.15">
      <c r="A14" s="69" t="s">
        <v>142</v>
      </c>
      <c r="B14" s="65" t="s">
        <v>164</v>
      </c>
      <c r="C14" s="66"/>
      <c r="D14" s="104">
        <v>1</v>
      </c>
      <c r="E14" s="105" t="s">
        <v>165</v>
      </c>
      <c r="F14" s="104" t="s">
        <v>114</v>
      </c>
      <c r="G14" s="120">
        <f>SUM('Форма 3.1'!J14:L14)</f>
        <v>15.27</v>
      </c>
      <c r="H14" s="120">
        <f>SUM('Форма 3.1'!M14:O14)</f>
        <v>11.600000000000001</v>
      </c>
      <c r="I14" s="120">
        <f>SUM('Форма 3.1'!P14:R14)</f>
        <v>11.850000000000001</v>
      </c>
      <c r="J14" s="120">
        <f>SUM('Форма 3.1'!S14:U14)</f>
        <v>15.28</v>
      </c>
    </row>
    <row r="15" spans="1:11" s="68" customFormat="1" ht="22.5" x14ac:dyDescent="0.15">
      <c r="A15" s="69" t="s">
        <v>143</v>
      </c>
      <c r="B15" s="65" t="s">
        <v>166</v>
      </c>
      <c r="C15" s="66"/>
      <c r="D15" s="104">
        <v>2</v>
      </c>
      <c r="E15" s="105" t="s">
        <v>167</v>
      </c>
      <c r="F15" s="104" t="s">
        <v>114</v>
      </c>
      <c r="G15" s="120">
        <f>SUM('Форма 3.1'!J15:L15)</f>
        <v>2.8795999999999999</v>
      </c>
      <c r="H15" s="120">
        <f>SUM('Форма 3.1'!M15:O15)</f>
        <v>1.6999999999999997</v>
      </c>
      <c r="I15" s="120">
        <f>SUM('Форма 3.1'!P15:R15)</f>
        <v>1.78</v>
      </c>
      <c r="J15" s="120">
        <f>SUM('Форма 3.1'!S15:U15)</f>
        <v>2.6100899999999996</v>
      </c>
    </row>
    <row r="16" spans="1:11" s="68" customFormat="1" ht="11.25" x14ac:dyDescent="0.15">
      <c r="A16" s="69" t="s">
        <v>168</v>
      </c>
      <c r="B16" s="65" t="s">
        <v>169</v>
      </c>
      <c r="C16" s="66"/>
      <c r="D16" s="104" t="s">
        <v>152</v>
      </c>
      <c r="E16" s="106" t="s">
        <v>169</v>
      </c>
      <c r="F16" s="104" t="s">
        <v>114</v>
      </c>
      <c r="G16" s="120">
        <f>SUM('Форма 3.1'!J16:L16)</f>
        <v>0</v>
      </c>
      <c r="H16" s="120">
        <f>SUM('Форма 3.1'!M16:O16)</f>
        <v>0</v>
      </c>
      <c r="I16" s="120">
        <f>SUM('Форма 3.1'!P16:R16)</f>
        <v>0</v>
      </c>
      <c r="J16" s="120">
        <f>SUM('Форма 3.1'!S16:U16)</f>
        <v>0</v>
      </c>
    </row>
    <row r="17" spans="1:10" ht="22.5" x14ac:dyDescent="0.2">
      <c r="A17" s="69" t="s">
        <v>170</v>
      </c>
      <c r="B17" s="65" t="s">
        <v>171</v>
      </c>
      <c r="D17" s="104" t="s">
        <v>153</v>
      </c>
      <c r="E17" s="106" t="s">
        <v>171</v>
      </c>
      <c r="F17" s="104" t="s">
        <v>114</v>
      </c>
      <c r="G17" s="120">
        <f>SUM('Форма 3.1'!J17:L17)</f>
        <v>2.8795999999999999</v>
      </c>
      <c r="H17" s="120">
        <f>SUM('Форма 3.1'!M17:O17)</f>
        <v>1.6999999999999997</v>
      </c>
      <c r="I17" s="120">
        <f>SUM('Форма 3.1'!P17:R17)</f>
        <v>1.78</v>
      </c>
      <c r="J17" s="120">
        <f>SUM('Форма 3.1'!S17:U17)</f>
        <v>2.6100899999999996</v>
      </c>
    </row>
    <row r="18" spans="1:10" x14ac:dyDescent="0.2">
      <c r="A18" s="69" t="s">
        <v>144</v>
      </c>
      <c r="B18" s="65" t="s">
        <v>172</v>
      </c>
      <c r="D18" s="104">
        <v>3</v>
      </c>
      <c r="E18" s="107" t="s">
        <v>173</v>
      </c>
      <c r="F18" s="108" t="s">
        <v>174</v>
      </c>
      <c r="G18" s="121">
        <f>IF(G14=0,0,G15/G14*100)</f>
        <v>18.857891290111329</v>
      </c>
      <c r="H18" s="121">
        <f>IF(H14=0,0,H15/H14*100)</f>
        <v>14.6551724137931</v>
      </c>
      <c r="I18" s="121">
        <f>IF(I14=0,0,I15/I14*100)</f>
        <v>15.021097046413502</v>
      </c>
      <c r="J18" s="121">
        <f>IF(J14=0,0,J15/J14*100)</f>
        <v>17.081740837696334</v>
      </c>
    </row>
    <row r="19" spans="1:10" x14ac:dyDescent="0.2">
      <c r="A19" s="69" t="s">
        <v>145</v>
      </c>
      <c r="B19" s="65" t="s">
        <v>175</v>
      </c>
      <c r="D19" s="104">
        <v>4</v>
      </c>
      <c r="E19" s="107" t="s">
        <v>176</v>
      </c>
      <c r="F19" s="104" t="s">
        <v>114</v>
      </c>
      <c r="G19" s="120">
        <f>SUM('Форма 3.1'!J19:L19)</f>
        <v>12.390400000000001</v>
      </c>
      <c r="H19" s="120">
        <f>SUM('Форма 3.1'!M19:O19)</f>
        <v>9.9</v>
      </c>
      <c r="I19" s="120">
        <f>SUM('Форма 3.1'!P19:R19)</f>
        <v>10.07</v>
      </c>
      <c r="J19" s="120">
        <f>SUM('Форма 3.1'!S19:U19)</f>
        <v>12.669910000000002</v>
      </c>
    </row>
    <row r="20" spans="1:10" x14ac:dyDescent="0.2">
      <c r="A20" s="69" t="s">
        <v>177</v>
      </c>
      <c r="B20" s="65" t="s">
        <v>178</v>
      </c>
      <c r="D20" s="104" t="s">
        <v>179</v>
      </c>
      <c r="E20" s="109" t="s">
        <v>178</v>
      </c>
      <c r="F20" s="104" t="s">
        <v>114</v>
      </c>
      <c r="G20" s="120">
        <f>SUM('Форма 3.1'!J20:L20)</f>
        <v>0</v>
      </c>
      <c r="H20" s="120">
        <f>SUM('Форма 3.1'!M20:O20)</f>
        <v>0</v>
      </c>
      <c r="I20" s="120">
        <f>SUM('Форма 3.1'!P20:R20)</f>
        <v>0</v>
      </c>
      <c r="J20" s="120">
        <f>SUM('Форма 3.1'!S20:U20)</f>
        <v>0</v>
      </c>
    </row>
    <row r="21" spans="1:10" ht="22.5" x14ac:dyDescent="0.2">
      <c r="A21" s="69" t="s">
        <v>180</v>
      </c>
      <c r="B21" s="65" t="s">
        <v>181</v>
      </c>
      <c r="D21" s="104" t="s">
        <v>182</v>
      </c>
      <c r="E21" s="109" t="s">
        <v>181</v>
      </c>
      <c r="F21" s="104" t="s">
        <v>114</v>
      </c>
      <c r="G21" s="120">
        <f>SUM('Форма 3.1'!J21:L21)</f>
        <v>12.3904</v>
      </c>
      <c r="H21" s="120">
        <f>SUM('Форма 3.1'!M21:O21)</f>
        <v>9.9</v>
      </c>
      <c r="I21" s="120">
        <f>SUM('Форма 3.1'!P21:R21)</f>
        <v>10.07</v>
      </c>
      <c r="J21" s="120">
        <f>SUM('Форма 3.1'!S21:U21)</f>
        <v>12.6699</v>
      </c>
    </row>
    <row r="22" spans="1:10" x14ac:dyDescent="0.2">
      <c r="A22" s="69"/>
      <c r="B22" s="65"/>
      <c r="D22" s="103"/>
      <c r="E22" s="103" t="s">
        <v>154</v>
      </c>
      <c r="F22" s="110"/>
      <c r="G22" s="123"/>
      <c r="H22" s="123"/>
      <c r="I22" s="123"/>
      <c r="J22" s="123"/>
    </row>
    <row r="23" spans="1:10" x14ac:dyDescent="0.2">
      <c r="A23" s="69" t="s">
        <v>146</v>
      </c>
      <c r="B23" s="65" t="s">
        <v>164</v>
      </c>
      <c r="D23" s="104" t="s">
        <v>111</v>
      </c>
      <c r="E23" s="105" t="s">
        <v>165</v>
      </c>
      <c r="F23" s="104" t="s">
        <v>129</v>
      </c>
      <c r="G23" s="120">
        <f>SUM('Форма 3.1'!J23:L23)/3</f>
        <v>8.7548000000000012</v>
      </c>
      <c r="H23" s="120">
        <f>SUM('Форма 3.1'!M23:O23)/3</f>
        <v>6.6506666666666661</v>
      </c>
      <c r="I23" s="120">
        <f>SUM('Форма 3.1'!P23:R23)/3</f>
        <v>6.7940000000000005</v>
      </c>
      <c r="J23" s="120">
        <f>SUM('Форма 3.1'!S23:U23)/3</f>
        <v>8.7605333333333331</v>
      </c>
    </row>
    <row r="24" spans="1:10" ht="22.5" x14ac:dyDescent="0.2">
      <c r="A24" s="69" t="s">
        <v>147</v>
      </c>
      <c r="B24" s="65" t="s">
        <v>166</v>
      </c>
      <c r="D24" s="104" t="s">
        <v>112</v>
      </c>
      <c r="E24" s="105" t="s">
        <v>167</v>
      </c>
      <c r="F24" s="104" t="s">
        <v>129</v>
      </c>
      <c r="G24" s="120">
        <f>SUM('Форма 3.1'!J24:L24)/3</f>
        <v>1.6509706666666666</v>
      </c>
      <c r="H24" s="120">
        <f>SUM('Форма 3.1'!M24:O24)/3</f>
        <v>0.97466666666666668</v>
      </c>
      <c r="I24" s="120">
        <f>SUM('Форма 3.1'!P24:R24)/3</f>
        <v>1.0205333333333333</v>
      </c>
      <c r="J24" s="120">
        <f>SUM('Форма 3.1'!S24:U24)/3</f>
        <v>1.4964516000000001</v>
      </c>
    </row>
    <row r="25" spans="1:10" x14ac:dyDescent="0.2">
      <c r="A25" s="69" t="s">
        <v>183</v>
      </c>
      <c r="B25" s="65" t="s">
        <v>169</v>
      </c>
      <c r="D25" s="104" t="s">
        <v>184</v>
      </c>
      <c r="E25" s="106" t="s">
        <v>169</v>
      </c>
      <c r="F25" s="104" t="s">
        <v>129</v>
      </c>
      <c r="G25" s="120">
        <f>SUM('Форма 3.1'!J25:L25)/3</f>
        <v>0</v>
      </c>
      <c r="H25" s="120">
        <f>SUM('Форма 3.1'!M25:O25)/3</f>
        <v>0</v>
      </c>
      <c r="I25" s="120">
        <f>SUM('Форма 3.1'!P25:R25)/3</f>
        <v>0</v>
      </c>
      <c r="J25" s="120">
        <f>SUM('Форма 3.1'!S25:U25)/3</f>
        <v>0</v>
      </c>
    </row>
    <row r="26" spans="1:10" ht="22.5" x14ac:dyDescent="0.2">
      <c r="A26" s="69" t="s">
        <v>185</v>
      </c>
      <c r="B26" s="65" t="s">
        <v>171</v>
      </c>
      <c r="D26" s="104" t="s">
        <v>186</v>
      </c>
      <c r="E26" s="106" t="s">
        <v>171</v>
      </c>
      <c r="F26" s="104" t="s">
        <v>129</v>
      </c>
      <c r="G26" s="120">
        <f>SUM('Форма 3.1'!J26:L26)/3</f>
        <v>1.6509706666666666</v>
      </c>
      <c r="H26" s="120">
        <f>SUM('Форма 3.1'!M26:O26)/3</f>
        <v>0.97466666666666668</v>
      </c>
      <c r="I26" s="120">
        <f>SUM('Форма 3.1'!P26:R26)/3</f>
        <v>1.0205333333333333</v>
      </c>
      <c r="J26" s="120">
        <f>SUM('Форма 3.1'!S26:U26)/3</f>
        <v>1.4964516000000001</v>
      </c>
    </row>
    <row r="27" spans="1:10" x14ac:dyDescent="0.2">
      <c r="A27" s="69" t="s">
        <v>148</v>
      </c>
      <c r="B27" s="65" t="s">
        <v>172</v>
      </c>
      <c r="D27" s="104" t="s">
        <v>113</v>
      </c>
      <c r="E27" s="107" t="s">
        <v>173</v>
      </c>
      <c r="F27" s="108" t="s">
        <v>174</v>
      </c>
      <c r="G27" s="121">
        <f>IF(G23=0,0,G24/G23*100)</f>
        <v>18.857891290111326</v>
      </c>
      <c r="H27" s="121">
        <f>IF(H23=0,0,H24/H23*100)</f>
        <v>14.655172413793105</v>
      </c>
      <c r="I27" s="121">
        <f>IF(I23=0,0,I24/I23*100)</f>
        <v>15.021097046413502</v>
      </c>
      <c r="J27" s="121">
        <f>IF(J23=0,0,J24/J23*100)</f>
        <v>17.081740837696337</v>
      </c>
    </row>
    <row r="28" spans="1:10" x14ac:dyDescent="0.2">
      <c r="A28" s="69" t="s">
        <v>149</v>
      </c>
      <c r="B28" s="65" t="s">
        <v>175</v>
      </c>
      <c r="D28" s="104" t="s">
        <v>187</v>
      </c>
      <c r="E28" s="107" t="s">
        <v>188</v>
      </c>
      <c r="F28" s="104" t="s">
        <v>129</v>
      </c>
      <c r="G28" s="120">
        <f>SUM('Форма 3.1'!J28:L28)/3</f>
        <v>7.1038293333333336</v>
      </c>
      <c r="H28" s="120">
        <f>SUM('Форма 3.1'!M28:O28)/3</f>
        <v>5.676000000000001</v>
      </c>
      <c r="I28" s="120">
        <f>SUM('Форма 3.1'!P28:R28)/3</f>
        <v>5.7734666666666667</v>
      </c>
      <c r="J28" s="120">
        <f>SUM('Форма 3.1'!S28:U28)/3</f>
        <v>7.2640817333333336</v>
      </c>
    </row>
    <row r="29" spans="1:10" x14ac:dyDescent="0.2">
      <c r="A29" s="69" t="s">
        <v>189</v>
      </c>
      <c r="B29" s="65" t="s">
        <v>178</v>
      </c>
      <c r="D29" s="104" t="s">
        <v>190</v>
      </c>
      <c r="E29" s="109" t="s">
        <v>178</v>
      </c>
      <c r="F29" s="104" t="s">
        <v>129</v>
      </c>
      <c r="G29" s="120">
        <f>SUM('Форма 3.1'!J29:L29)/3</f>
        <v>0</v>
      </c>
      <c r="H29" s="120">
        <f>SUM('Форма 3.1'!M29:O29)/3</f>
        <v>0</v>
      </c>
      <c r="I29" s="120">
        <f>SUM('Форма 3.1'!P29:R29)/3</f>
        <v>0</v>
      </c>
      <c r="J29" s="120">
        <f>SUM('Форма 3.1'!S29:U29)/3</f>
        <v>0</v>
      </c>
    </row>
    <row r="30" spans="1:10" ht="22.5" x14ac:dyDescent="0.2">
      <c r="A30" s="69" t="s">
        <v>191</v>
      </c>
      <c r="B30" s="65" t="s">
        <v>181</v>
      </c>
      <c r="D30" s="104" t="s">
        <v>192</v>
      </c>
      <c r="E30" s="109" t="s">
        <v>181</v>
      </c>
      <c r="F30" s="104" t="s">
        <v>129</v>
      </c>
      <c r="G30" s="120">
        <f>SUM('Форма 3.1'!J30:L30)/3</f>
        <v>7.1038293333333336</v>
      </c>
      <c r="H30" s="120">
        <f>SUM('Форма 3.1'!M30:O30)/3</f>
        <v>5.676000000000001</v>
      </c>
      <c r="I30" s="120">
        <f>SUM('Форма 3.1'!P30:R30)/3</f>
        <v>5.7734666666666667</v>
      </c>
      <c r="J30" s="120">
        <f>SUM('Форма 3.1'!S30:U30)/3</f>
        <v>7.2640817333333336</v>
      </c>
    </row>
    <row r="31" spans="1:10" x14ac:dyDescent="0.2">
      <c r="A31" s="69" t="s">
        <v>150</v>
      </c>
      <c r="B31" s="65" t="s">
        <v>193</v>
      </c>
      <c r="D31" s="104" t="s">
        <v>194</v>
      </c>
      <c r="E31" s="105" t="s">
        <v>195</v>
      </c>
      <c r="F31" s="108" t="s">
        <v>129</v>
      </c>
      <c r="G31" s="120">
        <f>SUM('Форма 3.1'!J31:L31)/3</f>
        <v>7.1038333333333314</v>
      </c>
      <c r="H31" s="120">
        <f>SUM('Форма 3.1'!M31:O31)/3</f>
        <v>5.676000000000001</v>
      </c>
      <c r="I31" s="120">
        <f>SUM('Форма 3.1'!P31:R31)/3</f>
        <v>5.7734666666666667</v>
      </c>
      <c r="J31" s="120">
        <f>SUM('Форма 3.1'!S31:U31)/3</f>
        <v>7.2640666666666673</v>
      </c>
    </row>
    <row r="32" spans="1:10" x14ac:dyDescent="0.2">
      <c r="A32" s="69" t="s">
        <v>196</v>
      </c>
      <c r="B32" s="65" t="s">
        <v>169</v>
      </c>
      <c r="D32" s="104" t="s">
        <v>197</v>
      </c>
      <c r="E32" s="106" t="s">
        <v>169</v>
      </c>
      <c r="F32" s="108" t="s">
        <v>129</v>
      </c>
      <c r="G32" s="120">
        <f>SUM('Форма 3.1'!J32:L32)/3</f>
        <v>0</v>
      </c>
      <c r="H32" s="120">
        <f>SUM('Форма 3.1'!M32:O32)/3</f>
        <v>0</v>
      </c>
      <c r="I32" s="120">
        <f>SUM('Форма 3.1'!P32:R32)/3</f>
        <v>0</v>
      </c>
      <c r="J32" s="120">
        <f>SUM('Форма 3.1'!S32:U32)/3</f>
        <v>0</v>
      </c>
    </row>
    <row r="33" spans="1:11" ht="22.5" customHeight="1" x14ac:dyDescent="0.2">
      <c r="A33" s="69" t="s">
        <v>198</v>
      </c>
      <c r="B33" s="65" t="s">
        <v>199</v>
      </c>
      <c r="D33" s="104" t="s">
        <v>200</v>
      </c>
      <c r="E33" s="176" t="str">
        <f>"сторонних потребителей (субабонентов)"&amp;IF(regionException_flag = 1, ", в т.ч.","")</f>
        <v>сторонних потребителей (субабонентов)</v>
      </c>
      <c r="F33" s="108" t="s">
        <v>129</v>
      </c>
      <c r="G33" s="120">
        <f>SUM('Форма 3.1'!J33:L33)/3</f>
        <v>7.1038333333333314</v>
      </c>
      <c r="H33" s="120">
        <f>SUM('Форма 3.1'!M33:O33)/3</f>
        <v>5.676000000000001</v>
      </c>
      <c r="I33" s="120">
        <f>SUM('Форма 3.1'!P33:R33)/3</f>
        <v>5.7734666666666667</v>
      </c>
      <c r="J33" s="120">
        <f>SUM('Форма 3.1'!S33:U33)/3</f>
        <v>7.2640666666666673</v>
      </c>
    </row>
    <row r="34" spans="1:11" s="263" customFormat="1" hidden="1" x14ac:dyDescent="0.2">
      <c r="A34" s="255"/>
      <c r="B34" s="54"/>
      <c r="C34" s="256"/>
      <c r="D34" s="262"/>
      <c r="E34" s="177"/>
      <c r="F34" s="167"/>
      <c r="G34" s="220"/>
      <c r="H34" s="220"/>
      <c r="I34" s="220"/>
      <c r="J34" s="220"/>
      <c r="K34" s="260"/>
    </row>
    <row r="35" spans="1:11" s="68" customFormat="1" ht="11.25" hidden="1" x14ac:dyDescent="0.15">
      <c r="A35" s="69"/>
      <c r="B35" s="65"/>
      <c r="C35" s="66"/>
      <c r="D35" s="230" t="s">
        <v>263</v>
      </c>
      <c r="E35" s="226"/>
      <c r="F35" s="227"/>
      <c r="G35" s="228"/>
      <c r="H35" s="228"/>
      <c r="I35" s="228"/>
      <c r="J35" s="228"/>
    </row>
    <row r="36" spans="1:11" ht="12" hidden="1" customHeight="1" x14ac:dyDescent="0.2">
      <c r="A36" s="69"/>
      <c r="B36" s="65"/>
    </row>
    <row r="37" spans="1:11" ht="12" hidden="1" customHeight="1" x14ac:dyDescent="0.2">
      <c r="A37" s="69"/>
      <c r="B37" s="65"/>
    </row>
    <row r="38" spans="1:11" ht="56.25" customHeight="1" x14ac:dyDescent="0.2">
      <c r="A38" s="69"/>
      <c r="B38" s="65"/>
    </row>
    <row r="39" spans="1:11" ht="20.25" customHeight="1" x14ac:dyDescent="0.2">
      <c r="A39" s="69"/>
      <c r="B39" s="65"/>
      <c r="D39" s="300" t="s">
        <v>264</v>
      </c>
      <c r="E39" s="300"/>
      <c r="F39" s="301"/>
      <c r="G39" s="297"/>
      <c r="H39" s="297"/>
      <c r="I39" s="297"/>
      <c r="J39" s="297"/>
    </row>
    <row r="40" spans="1:11" ht="30" customHeight="1" x14ac:dyDescent="0.2">
      <c r="A40" s="69"/>
      <c r="B40" s="65"/>
      <c r="E40" s="84"/>
      <c r="F40" s="85"/>
      <c r="G40" s="86"/>
      <c r="H40" s="86"/>
      <c r="I40" s="86"/>
      <c r="J40" s="86"/>
    </row>
    <row r="41" spans="1:11" ht="22.5" customHeight="1" x14ac:dyDescent="0.2">
      <c r="A41" s="69"/>
      <c r="B41" s="65"/>
      <c r="D41" s="300" t="s">
        <v>130</v>
      </c>
      <c r="E41" s="300"/>
      <c r="F41" s="301"/>
      <c r="G41" s="297"/>
      <c r="H41" s="297"/>
      <c r="I41" s="297"/>
      <c r="J41" s="297"/>
    </row>
    <row r="42" spans="1:11" x14ac:dyDescent="0.2">
      <c r="D42" s="299"/>
      <c r="E42" s="299"/>
      <c r="F42" s="299"/>
      <c r="G42" s="299"/>
      <c r="H42" s="88"/>
      <c r="I42" s="88"/>
      <c r="J42" s="88"/>
    </row>
    <row r="43" spans="1:11" x14ac:dyDescent="0.2">
      <c r="E43" s="89"/>
    </row>
  </sheetData>
  <sheetProtection password="BC0D" sheet="1" objects="1" scenarios="1" formatColumns="0" formatRows="0"/>
  <mergeCells count="6">
    <mergeCell ref="D8:J8"/>
    <mergeCell ref="D42:G42"/>
    <mergeCell ref="G39:J39"/>
    <mergeCell ref="G41:J41"/>
    <mergeCell ref="D39:F39"/>
    <mergeCell ref="D41:F41"/>
  </mergeCells>
  <phoneticPr fontId="1" type="noConversion"/>
  <dataValidations count="1">
    <dataValidation type="decimal" allowBlank="1" showInputMessage="1" showErrorMessage="1" sqref="G12:J12 G14:J35">
      <formula1>0</formula1>
      <formula2>1000000000000000</formula2>
    </dataValidation>
  </dataValidations>
  <pageMargins left="0.78740157480314965" right="0.78740157480314965" top="0.98425196850393704" bottom="0.98425196850393704" header="0.51181102362204722" footer="0.51181102362204722"/>
  <pageSetup paperSize="9" scale="46" orientation="landscape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07">
    <tabColor indexed="30"/>
  </sheetPr>
  <dimension ref="A1:AU23"/>
  <sheetViews>
    <sheetView showGridLines="0" topLeftCell="C7" workbookViewId="0"/>
  </sheetViews>
  <sheetFormatPr defaultColWidth="14.140625" defaultRowHeight="12" x14ac:dyDescent="0.2"/>
  <cols>
    <col min="1" max="1" width="14.140625" style="87" hidden="1" customWidth="1"/>
    <col min="2" max="2" width="14.140625" style="47" hidden="1" customWidth="1"/>
    <col min="3" max="3" width="3.7109375" style="66" customWidth="1"/>
    <col min="4" max="4" width="7.140625" style="67" customWidth="1"/>
    <col min="5" max="5" width="42.140625" style="68" customWidth="1"/>
    <col min="6" max="6" width="9.85546875" style="68" customWidth="1"/>
    <col min="7" max="45" width="10.7109375" style="68" customWidth="1"/>
    <col min="46" max="46" width="35.42578125" style="68" hidden="1" customWidth="1"/>
    <col min="47" max="16384" width="14.140625" style="48"/>
  </cols>
  <sheetData>
    <row r="1" spans="1:47" s="57" customFormat="1" hidden="1" x14ac:dyDescent="0.2">
      <c r="A1" s="50"/>
      <c r="B1" s="51">
        <v>0</v>
      </c>
      <c r="C1" s="52">
        <v>0</v>
      </c>
      <c r="D1" s="52">
        <v>0</v>
      </c>
      <c r="E1" s="53">
        <f>god</f>
        <v>2021</v>
      </c>
      <c r="F1" s="54"/>
      <c r="G1" s="56" t="s">
        <v>128</v>
      </c>
      <c r="H1" s="56" t="s">
        <v>131</v>
      </c>
      <c r="I1" s="56" t="s">
        <v>132</v>
      </c>
      <c r="J1" s="56" t="s">
        <v>133</v>
      </c>
      <c r="K1" s="56" t="s">
        <v>134</v>
      </c>
      <c r="L1" s="56" t="s">
        <v>135</v>
      </c>
      <c r="M1" s="56" t="s">
        <v>136</v>
      </c>
      <c r="N1" s="56" t="s">
        <v>137</v>
      </c>
      <c r="O1" s="56" t="s">
        <v>138</v>
      </c>
      <c r="P1" s="56" t="s">
        <v>139</v>
      </c>
      <c r="Q1" s="56" t="s">
        <v>140</v>
      </c>
      <c r="R1" s="56" t="s">
        <v>141</v>
      </c>
      <c r="S1" s="56" t="s">
        <v>5</v>
      </c>
      <c r="T1" s="56" t="s">
        <v>128</v>
      </c>
      <c r="U1" s="56" t="s">
        <v>131</v>
      </c>
      <c r="V1" s="56" t="s">
        <v>132</v>
      </c>
      <c r="W1" s="56" t="s">
        <v>133</v>
      </c>
      <c r="X1" s="56" t="s">
        <v>134</v>
      </c>
      <c r="Y1" s="56" t="s">
        <v>135</v>
      </c>
      <c r="Z1" s="56" t="s">
        <v>136</v>
      </c>
      <c r="AA1" s="56" t="s">
        <v>137</v>
      </c>
      <c r="AB1" s="56" t="s">
        <v>138</v>
      </c>
      <c r="AC1" s="56" t="s">
        <v>139</v>
      </c>
      <c r="AD1" s="56" t="s">
        <v>140</v>
      </c>
      <c r="AE1" s="56" t="s">
        <v>141</v>
      </c>
      <c r="AF1" s="56" t="s">
        <v>5</v>
      </c>
      <c r="AG1" s="56" t="s">
        <v>128</v>
      </c>
      <c r="AH1" s="56" t="s">
        <v>131</v>
      </c>
      <c r="AI1" s="56" t="s">
        <v>132</v>
      </c>
      <c r="AJ1" s="56" t="s">
        <v>133</v>
      </c>
      <c r="AK1" s="56" t="s">
        <v>134</v>
      </c>
      <c r="AL1" s="56" t="s">
        <v>135</v>
      </c>
      <c r="AM1" s="56" t="s">
        <v>136</v>
      </c>
      <c r="AN1" s="56" t="s">
        <v>137</v>
      </c>
      <c r="AO1" s="56" t="s">
        <v>138</v>
      </c>
      <c r="AP1" s="56" t="s">
        <v>139</v>
      </c>
      <c r="AQ1" s="56" t="s">
        <v>140</v>
      </c>
      <c r="AR1" s="56" t="s">
        <v>141</v>
      </c>
      <c r="AS1" s="56" t="s">
        <v>5</v>
      </c>
      <c r="AT1" s="54"/>
    </row>
    <row r="2" spans="1:47" s="59" customFormat="1" ht="11.25" hidden="1" x14ac:dyDescent="0.15">
      <c r="A2" s="58"/>
      <c r="D2" s="60"/>
      <c r="G2" s="61">
        <f t="shared" ref="G2:S2" si="0">$E$1</f>
        <v>2021</v>
      </c>
      <c r="H2" s="61">
        <f t="shared" si="0"/>
        <v>2021</v>
      </c>
      <c r="I2" s="61">
        <f t="shared" si="0"/>
        <v>2021</v>
      </c>
      <c r="J2" s="61">
        <f t="shared" si="0"/>
        <v>2021</v>
      </c>
      <c r="K2" s="61">
        <f t="shared" si="0"/>
        <v>2021</v>
      </c>
      <c r="L2" s="61">
        <f t="shared" si="0"/>
        <v>2021</v>
      </c>
      <c r="M2" s="61">
        <f t="shared" si="0"/>
        <v>2021</v>
      </c>
      <c r="N2" s="61">
        <f t="shared" si="0"/>
        <v>2021</v>
      </c>
      <c r="O2" s="61">
        <f t="shared" si="0"/>
        <v>2021</v>
      </c>
      <c r="P2" s="61">
        <f t="shared" si="0"/>
        <v>2021</v>
      </c>
      <c r="Q2" s="61">
        <f t="shared" si="0"/>
        <v>2021</v>
      </c>
      <c r="R2" s="61">
        <f t="shared" si="0"/>
        <v>2021</v>
      </c>
      <c r="S2" s="61">
        <f t="shared" si="0"/>
        <v>2021</v>
      </c>
      <c r="T2" s="61">
        <f t="shared" ref="T2:AF2" si="1">$E$1</f>
        <v>2021</v>
      </c>
      <c r="U2" s="61">
        <f t="shared" si="1"/>
        <v>2021</v>
      </c>
      <c r="V2" s="61">
        <f t="shared" si="1"/>
        <v>2021</v>
      </c>
      <c r="W2" s="61">
        <f t="shared" si="1"/>
        <v>2021</v>
      </c>
      <c r="X2" s="61">
        <f t="shared" si="1"/>
        <v>2021</v>
      </c>
      <c r="Y2" s="61">
        <f t="shared" si="1"/>
        <v>2021</v>
      </c>
      <c r="Z2" s="61">
        <f t="shared" si="1"/>
        <v>2021</v>
      </c>
      <c r="AA2" s="61">
        <f t="shared" si="1"/>
        <v>2021</v>
      </c>
      <c r="AB2" s="61">
        <f t="shared" si="1"/>
        <v>2021</v>
      </c>
      <c r="AC2" s="61">
        <f t="shared" si="1"/>
        <v>2021</v>
      </c>
      <c r="AD2" s="61">
        <f t="shared" si="1"/>
        <v>2021</v>
      </c>
      <c r="AE2" s="61">
        <f t="shared" si="1"/>
        <v>2021</v>
      </c>
      <c r="AF2" s="61">
        <f t="shared" si="1"/>
        <v>2021</v>
      </c>
      <c r="AG2" s="61">
        <f t="shared" ref="AG2:AS2" si="2">$E$1</f>
        <v>2021</v>
      </c>
      <c r="AH2" s="61">
        <f t="shared" si="2"/>
        <v>2021</v>
      </c>
      <c r="AI2" s="61">
        <f t="shared" si="2"/>
        <v>2021</v>
      </c>
      <c r="AJ2" s="61">
        <f t="shared" si="2"/>
        <v>2021</v>
      </c>
      <c r="AK2" s="61">
        <f t="shared" si="2"/>
        <v>2021</v>
      </c>
      <c r="AL2" s="61">
        <f t="shared" si="2"/>
        <v>2021</v>
      </c>
      <c r="AM2" s="61">
        <f t="shared" si="2"/>
        <v>2021</v>
      </c>
      <c r="AN2" s="61">
        <f t="shared" si="2"/>
        <v>2021</v>
      </c>
      <c r="AO2" s="61">
        <f t="shared" si="2"/>
        <v>2021</v>
      </c>
      <c r="AP2" s="61">
        <f t="shared" si="2"/>
        <v>2021</v>
      </c>
      <c r="AQ2" s="61">
        <f t="shared" si="2"/>
        <v>2021</v>
      </c>
      <c r="AR2" s="61">
        <f t="shared" si="2"/>
        <v>2021</v>
      </c>
      <c r="AS2" s="61">
        <f t="shared" si="2"/>
        <v>2021</v>
      </c>
    </row>
    <row r="3" spans="1:47" s="56" customFormat="1" ht="11.25" hidden="1" x14ac:dyDescent="0.15">
      <c r="A3" s="62"/>
      <c r="D3" s="63"/>
      <c r="G3" s="56" t="s">
        <v>159</v>
      </c>
      <c r="H3" s="56" t="s">
        <v>159</v>
      </c>
      <c r="I3" s="56" t="s">
        <v>159</v>
      </c>
      <c r="J3" s="56" t="s">
        <v>159</v>
      </c>
      <c r="K3" s="56" t="s">
        <v>159</v>
      </c>
      <c r="L3" s="56" t="s">
        <v>159</v>
      </c>
      <c r="M3" s="56" t="s">
        <v>159</v>
      </c>
      <c r="N3" s="56" t="s">
        <v>159</v>
      </c>
      <c r="O3" s="56" t="s">
        <v>159</v>
      </c>
      <c r="P3" s="56" t="s">
        <v>159</v>
      </c>
      <c r="Q3" s="56" t="s">
        <v>159</v>
      </c>
      <c r="R3" s="56" t="s">
        <v>159</v>
      </c>
      <c r="S3" s="56" t="s">
        <v>159</v>
      </c>
      <c r="T3" s="56" t="s">
        <v>159</v>
      </c>
      <c r="U3" s="56" t="s">
        <v>159</v>
      </c>
      <c r="V3" s="56" t="s">
        <v>159</v>
      </c>
      <c r="W3" s="56" t="s">
        <v>159</v>
      </c>
      <c r="X3" s="56" t="s">
        <v>159</v>
      </c>
      <c r="Y3" s="56" t="s">
        <v>159</v>
      </c>
      <c r="Z3" s="56" t="s">
        <v>159</v>
      </c>
      <c r="AA3" s="56" t="s">
        <v>159</v>
      </c>
      <c r="AB3" s="56" t="s">
        <v>159</v>
      </c>
      <c r="AC3" s="56" t="s">
        <v>159</v>
      </c>
      <c r="AD3" s="56" t="s">
        <v>159</v>
      </c>
      <c r="AE3" s="56" t="s">
        <v>159</v>
      </c>
      <c r="AF3" s="56" t="s">
        <v>159</v>
      </c>
      <c r="AG3" s="56" t="s">
        <v>159</v>
      </c>
      <c r="AH3" s="56" t="s">
        <v>159</v>
      </c>
      <c r="AI3" s="56" t="s">
        <v>159</v>
      </c>
      <c r="AJ3" s="56" t="s">
        <v>159</v>
      </c>
      <c r="AK3" s="56" t="s">
        <v>159</v>
      </c>
      <c r="AL3" s="56" t="s">
        <v>159</v>
      </c>
      <c r="AM3" s="56" t="s">
        <v>159</v>
      </c>
      <c r="AN3" s="56" t="s">
        <v>159</v>
      </c>
      <c r="AO3" s="56" t="s">
        <v>159</v>
      </c>
      <c r="AP3" s="56" t="s">
        <v>159</v>
      </c>
      <c r="AQ3" s="56" t="s">
        <v>159</v>
      </c>
      <c r="AR3" s="56" t="s">
        <v>159</v>
      </c>
      <c r="AS3" s="56" t="s">
        <v>159</v>
      </c>
    </row>
    <row r="4" spans="1:47" s="68" customFormat="1" ht="11.25" hidden="1" x14ac:dyDescent="0.15">
      <c r="A4" s="64"/>
      <c r="B4" s="65"/>
      <c r="C4" s="66"/>
      <c r="D4" s="67"/>
    </row>
    <row r="5" spans="1:47" s="68" customFormat="1" ht="11.25" hidden="1" x14ac:dyDescent="0.15">
      <c r="A5" s="64"/>
      <c r="B5" s="65"/>
      <c r="C5" s="66"/>
      <c r="D5" s="67"/>
    </row>
    <row r="6" spans="1:47" s="68" customFormat="1" ht="11.25" hidden="1" x14ac:dyDescent="0.15">
      <c r="A6" s="69"/>
      <c r="B6" s="65"/>
      <c r="C6" s="66"/>
      <c r="D6" s="67"/>
    </row>
    <row r="7" spans="1:47" s="74" customFormat="1" ht="11.25" x14ac:dyDescent="0.15">
      <c r="A7" s="70"/>
      <c r="B7" s="71"/>
      <c r="C7" s="72"/>
      <c r="D7" s="232"/>
      <c r="E7" s="233"/>
      <c r="F7" s="233"/>
      <c r="G7" s="233"/>
      <c r="AS7" s="222" t="s">
        <v>161</v>
      </c>
    </row>
    <row r="8" spans="1:47" s="68" customFormat="1" ht="29.25" customHeight="1" x14ac:dyDescent="0.15">
      <c r="A8" s="69"/>
      <c r="B8" s="65"/>
      <c r="C8" s="75"/>
      <c r="D8" s="302" t="str">
        <f>"Предложения " &amp; org &amp; " по технологическому расходу электроэнергии (мощности) - потерям в электрических сетях на "&amp; god &amp;" год в регионе: "&amp;region_name</f>
        <v>Предложения МУП "Шумерлинские городские электрические сети" по технологическому расходу электроэнергии (мощности) - потерям в электрических сетях на 2021 год в регионе: Чувашская республика</v>
      </c>
      <c r="E8" s="302"/>
      <c r="F8" s="302"/>
      <c r="G8" s="302"/>
      <c r="H8" s="102"/>
      <c r="I8" s="102"/>
      <c r="J8" s="102"/>
      <c r="K8" s="102"/>
      <c r="L8" s="102"/>
      <c r="M8" s="102"/>
      <c r="N8" s="102"/>
      <c r="O8" s="102"/>
      <c r="P8" s="102"/>
      <c r="Q8" s="102"/>
      <c r="R8" s="102"/>
      <c r="S8" s="102"/>
      <c r="T8" s="102"/>
      <c r="U8" s="102"/>
      <c r="V8" s="102"/>
      <c r="W8" s="102"/>
      <c r="X8" s="102"/>
      <c r="Y8" s="102"/>
      <c r="Z8" s="102"/>
      <c r="AA8" s="102"/>
      <c r="AB8" s="102"/>
      <c r="AC8" s="102"/>
      <c r="AD8" s="102"/>
      <c r="AE8" s="102"/>
      <c r="AF8" s="102"/>
      <c r="AG8" s="102"/>
      <c r="AH8" s="102"/>
      <c r="AI8" s="102"/>
      <c r="AJ8" s="102"/>
      <c r="AK8" s="102"/>
      <c r="AL8" s="102"/>
      <c r="AM8" s="102"/>
      <c r="AN8" s="102"/>
      <c r="AO8" s="102"/>
      <c r="AP8" s="102"/>
      <c r="AQ8" s="102"/>
      <c r="AR8" s="102"/>
      <c r="AS8" s="102"/>
      <c r="AT8" s="76"/>
    </row>
    <row r="9" spans="1:47" s="81" customFormat="1" ht="18.75" customHeight="1" x14ac:dyDescent="0.15">
      <c r="A9" s="77"/>
      <c r="B9" s="78"/>
      <c r="C9" s="79"/>
      <c r="D9" s="234"/>
      <c r="E9" s="234"/>
      <c r="F9" s="234"/>
      <c r="G9" s="234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0"/>
      <c r="AO9" s="80"/>
      <c r="AP9" s="80"/>
      <c r="AQ9" s="80"/>
      <c r="AR9" s="80"/>
      <c r="AS9" s="80"/>
    </row>
    <row r="10" spans="1:47" s="81" customFormat="1" ht="11.25" x14ac:dyDescent="0.15">
      <c r="A10" s="77"/>
      <c r="B10" s="78"/>
      <c r="C10" s="79"/>
      <c r="D10" s="303" t="s">
        <v>8</v>
      </c>
      <c r="E10" s="303" t="s">
        <v>162</v>
      </c>
      <c r="F10" s="304" t="s">
        <v>163</v>
      </c>
      <c r="G10" s="306" t="s">
        <v>274</v>
      </c>
      <c r="H10" s="307"/>
      <c r="I10" s="307"/>
      <c r="J10" s="307"/>
      <c r="K10" s="307"/>
      <c r="L10" s="307"/>
      <c r="M10" s="307"/>
      <c r="N10" s="307"/>
      <c r="O10" s="307"/>
      <c r="P10" s="307"/>
      <c r="Q10" s="307"/>
      <c r="R10" s="307"/>
      <c r="S10" s="307"/>
      <c r="T10" s="306" t="s">
        <v>262</v>
      </c>
      <c r="U10" s="307"/>
      <c r="V10" s="307"/>
      <c r="W10" s="307"/>
      <c r="X10" s="307"/>
      <c r="Y10" s="307"/>
      <c r="Z10" s="307"/>
      <c r="AA10" s="307"/>
      <c r="AB10" s="307"/>
      <c r="AC10" s="307"/>
      <c r="AD10" s="307"/>
      <c r="AE10" s="307"/>
      <c r="AF10" s="307"/>
      <c r="AG10" s="306" t="s">
        <v>275</v>
      </c>
      <c r="AH10" s="307"/>
      <c r="AI10" s="307"/>
      <c r="AJ10" s="307"/>
      <c r="AK10" s="307"/>
      <c r="AL10" s="307"/>
      <c r="AM10" s="307"/>
      <c r="AN10" s="307"/>
      <c r="AO10" s="307"/>
      <c r="AP10" s="307"/>
      <c r="AQ10" s="307"/>
      <c r="AR10" s="307"/>
      <c r="AS10" s="307"/>
      <c r="AT10" s="305" t="s">
        <v>95</v>
      </c>
      <c r="AU10" s="249"/>
    </row>
    <row r="11" spans="1:47" s="68" customFormat="1" ht="52.5" customHeight="1" x14ac:dyDescent="0.15">
      <c r="A11" s="69"/>
      <c r="B11" s="65"/>
      <c r="C11" s="235"/>
      <c r="D11" s="303"/>
      <c r="E11" s="303"/>
      <c r="F11" s="304"/>
      <c r="G11" s="254" t="str">
        <f t="shared" ref="G11:S11" si="3">G3&amp;" "&amp;G2&amp;" "&amp;G1</f>
        <v>План 2021 Январь</v>
      </c>
      <c r="H11" s="254" t="str">
        <f t="shared" si="3"/>
        <v>План 2021 Февраль</v>
      </c>
      <c r="I11" s="254" t="str">
        <f t="shared" si="3"/>
        <v>План 2021 Март</v>
      </c>
      <c r="J11" s="254" t="str">
        <f t="shared" si="3"/>
        <v>План 2021 Апрель</v>
      </c>
      <c r="K11" s="254" t="str">
        <f t="shared" si="3"/>
        <v>План 2021 Май</v>
      </c>
      <c r="L11" s="254" t="str">
        <f t="shared" si="3"/>
        <v>План 2021 Июнь</v>
      </c>
      <c r="M11" s="254" t="str">
        <f t="shared" si="3"/>
        <v>План 2021 Июль</v>
      </c>
      <c r="N11" s="254" t="str">
        <f t="shared" si="3"/>
        <v>План 2021 Август</v>
      </c>
      <c r="O11" s="254" t="str">
        <f t="shared" si="3"/>
        <v>План 2021 Сентябрь</v>
      </c>
      <c r="P11" s="254" t="str">
        <f t="shared" si="3"/>
        <v>План 2021 Октябрь</v>
      </c>
      <c r="Q11" s="254" t="str">
        <f t="shared" si="3"/>
        <v>План 2021 Ноябрь</v>
      </c>
      <c r="R11" s="254" t="str">
        <f t="shared" si="3"/>
        <v>План 2021 Декабрь</v>
      </c>
      <c r="S11" s="254" t="str">
        <f t="shared" si="3"/>
        <v>План 2021 Год</v>
      </c>
      <c r="T11" s="254" t="str">
        <f t="shared" ref="T11:AF11" si="4">T3&amp;" "&amp;T2&amp;" "&amp;T1</f>
        <v>План 2021 Январь</v>
      </c>
      <c r="U11" s="254" t="str">
        <f t="shared" si="4"/>
        <v>План 2021 Февраль</v>
      </c>
      <c r="V11" s="254" t="str">
        <f t="shared" si="4"/>
        <v>План 2021 Март</v>
      </c>
      <c r="W11" s="254" t="str">
        <f t="shared" si="4"/>
        <v>План 2021 Апрель</v>
      </c>
      <c r="X11" s="254" t="str">
        <f t="shared" si="4"/>
        <v>План 2021 Май</v>
      </c>
      <c r="Y11" s="254" t="str">
        <f t="shared" si="4"/>
        <v>План 2021 Июнь</v>
      </c>
      <c r="Z11" s="254" t="str">
        <f t="shared" si="4"/>
        <v>План 2021 Июль</v>
      </c>
      <c r="AA11" s="254" t="str">
        <f t="shared" si="4"/>
        <v>План 2021 Август</v>
      </c>
      <c r="AB11" s="254" t="str">
        <f t="shared" si="4"/>
        <v>План 2021 Сентябрь</v>
      </c>
      <c r="AC11" s="254" t="str">
        <f t="shared" si="4"/>
        <v>План 2021 Октябрь</v>
      </c>
      <c r="AD11" s="254" t="str">
        <f t="shared" si="4"/>
        <v>План 2021 Ноябрь</v>
      </c>
      <c r="AE11" s="254" t="str">
        <f t="shared" si="4"/>
        <v>План 2021 Декабрь</v>
      </c>
      <c r="AF11" s="254" t="str">
        <f t="shared" si="4"/>
        <v>План 2021 Год</v>
      </c>
      <c r="AG11" s="254" t="str">
        <f t="shared" ref="AG11:AS11" si="5">AG3&amp;" "&amp;AG2&amp;" "&amp;AG1</f>
        <v>План 2021 Январь</v>
      </c>
      <c r="AH11" s="254" t="str">
        <f t="shared" si="5"/>
        <v>План 2021 Февраль</v>
      </c>
      <c r="AI11" s="254" t="str">
        <f t="shared" si="5"/>
        <v>План 2021 Март</v>
      </c>
      <c r="AJ11" s="254" t="str">
        <f t="shared" si="5"/>
        <v>План 2021 Апрель</v>
      </c>
      <c r="AK11" s="254" t="str">
        <f t="shared" si="5"/>
        <v>План 2021 Май</v>
      </c>
      <c r="AL11" s="254" t="str">
        <f t="shared" si="5"/>
        <v>План 2021 Июнь</v>
      </c>
      <c r="AM11" s="254" t="str">
        <f t="shared" si="5"/>
        <v>План 2021 Июль</v>
      </c>
      <c r="AN11" s="254" t="str">
        <f t="shared" si="5"/>
        <v>План 2021 Август</v>
      </c>
      <c r="AO11" s="254" t="str">
        <f t="shared" si="5"/>
        <v>План 2021 Сентябрь</v>
      </c>
      <c r="AP11" s="254" t="str">
        <f t="shared" si="5"/>
        <v>План 2021 Октябрь</v>
      </c>
      <c r="AQ11" s="254" t="str">
        <f t="shared" si="5"/>
        <v>План 2021 Ноябрь</v>
      </c>
      <c r="AR11" s="254" t="str">
        <f t="shared" si="5"/>
        <v>План 2021 Декабрь</v>
      </c>
      <c r="AS11" s="254" t="str">
        <f t="shared" si="5"/>
        <v>План 2021 Год</v>
      </c>
      <c r="AT11" s="305"/>
      <c r="AU11" s="250"/>
    </row>
    <row r="12" spans="1:47" s="68" customFormat="1" ht="11.25" x14ac:dyDescent="0.15">
      <c r="A12" s="69"/>
      <c r="B12" s="65"/>
      <c r="C12" s="66"/>
      <c r="D12" s="236">
        <v>1</v>
      </c>
      <c r="E12" s="236">
        <v>2</v>
      </c>
      <c r="F12" s="236">
        <v>3</v>
      </c>
      <c r="G12" s="236">
        <v>4</v>
      </c>
      <c r="H12" s="236">
        <v>5</v>
      </c>
      <c r="I12" s="236">
        <v>6</v>
      </c>
      <c r="J12" s="236">
        <v>7</v>
      </c>
      <c r="K12" s="236">
        <v>8</v>
      </c>
      <c r="L12" s="236">
        <v>9</v>
      </c>
      <c r="M12" s="236">
        <v>10</v>
      </c>
      <c r="N12" s="236">
        <v>11</v>
      </c>
      <c r="O12" s="236">
        <v>12</v>
      </c>
      <c r="P12" s="236">
        <v>13</v>
      </c>
      <c r="Q12" s="236">
        <v>14</v>
      </c>
      <c r="R12" s="236">
        <v>15</v>
      </c>
      <c r="S12" s="236">
        <v>16</v>
      </c>
      <c r="T12" s="236">
        <v>4</v>
      </c>
      <c r="U12" s="236">
        <v>5</v>
      </c>
      <c r="V12" s="236">
        <v>6</v>
      </c>
      <c r="W12" s="236">
        <v>7</v>
      </c>
      <c r="X12" s="236">
        <v>8</v>
      </c>
      <c r="Y12" s="236">
        <v>9</v>
      </c>
      <c r="Z12" s="236">
        <v>10</v>
      </c>
      <c r="AA12" s="236">
        <v>11</v>
      </c>
      <c r="AB12" s="236">
        <v>12</v>
      </c>
      <c r="AC12" s="236">
        <v>13</v>
      </c>
      <c r="AD12" s="236">
        <v>14</v>
      </c>
      <c r="AE12" s="236">
        <v>15</v>
      </c>
      <c r="AF12" s="236">
        <v>16</v>
      </c>
      <c r="AG12" s="236">
        <v>4</v>
      </c>
      <c r="AH12" s="236">
        <v>5</v>
      </c>
      <c r="AI12" s="236">
        <v>6</v>
      </c>
      <c r="AJ12" s="236">
        <v>7</v>
      </c>
      <c r="AK12" s="236">
        <v>8</v>
      </c>
      <c r="AL12" s="236">
        <v>9</v>
      </c>
      <c r="AM12" s="236">
        <v>10</v>
      </c>
      <c r="AN12" s="236">
        <v>11</v>
      </c>
      <c r="AO12" s="236">
        <v>12</v>
      </c>
      <c r="AP12" s="236">
        <v>13</v>
      </c>
      <c r="AQ12" s="236">
        <v>14</v>
      </c>
      <c r="AR12" s="236">
        <v>15</v>
      </c>
      <c r="AS12" s="236">
        <v>16</v>
      </c>
      <c r="AT12" s="236">
        <v>20</v>
      </c>
      <c r="AU12" s="86"/>
    </row>
    <row r="13" spans="1:47" hidden="1" x14ac:dyDescent="0.2">
      <c r="A13" s="69"/>
      <c r="B13" s="65"/>
      <c r="C13" s="235"/>
      <c r="D13" s="237" t="s">
        <v>263</v>
      </c>
      <c r="E13" s="244"/>
      <c r="F13" s="238"/>
      <c r="G13" s="239"/>
      <c r="H13" s="239"/>
      <c r="I13" s="239"/>
      <c r="J13" s="239"/>
      <c r="K13" s="239"/>
      <c r="L13" s="239"/>
      <c r="M13" s="239"/>
      <c r="N13" s="239"/>
      <c r="O13" s="239"/>
      <c r="P13" s="239"/>
      <c r="Q13" s="239"/>
      <c r="R13" s="239"/>
      <c r="S13" s="239"/>
      <c r="T13" s="239"/>
      <c r="U13" s="239"/>
      <c r="V13" s="239"/>
      <c r="W13" s="239"/>
      <c r="X13" s="239"/>
      <c r="Y13" s="239"/>
      <c r="Z13" s="239"/>
      <c r="AA13" s="239"/>
      <c r="AB13" s="239"/>
      <c r="AC13" s="239"/>
      <c r="AD13" s="239"/>
      <c r="AE13" s="239"/>
      <c r="AF13" s="239"/>
      <c r="AG13" s="239"/>
      <c r="AH13" s="239"/>
      <c r="AI13" s="239"/>
      <c r="AJ13" s="239"/>
      <c r="AK13" s="239"/>
      <c r="AL13" s="239"/>
      <c r="AM13" s="239"/>
      <c r="AN13" s="239"/>
      <c r="AO13" s="239"/>
      <c r="AP13" s="239"/>
      <c r="AQ13" s="239"/>
      <c r="AR13" s="239"/>
      <c r="AS13" s="239"/>
      <c r="AT13" s="247"/>
      <c r="AU13" s="251"/>
    </row>
    <row r="14" spans="1:47" ht="14.25" hidden="1" customHeight="1" x14ac:dyDescent="0.2">
      <c r="A14" s="69"/>
      <c r="B14" s="65"/>
      <c r="C14" s="235"/>
      <c r="D14" s="240">
        <v>2</v>
      </c>
      <c r="E14" s="243" t="s">
        <v>265</v>
      </c>
      <c r="F14" s="240" t="s">
        <v>114</v>
      </c>
      <c r="G14" s="242"/>
      <c r="H14" s="242"/>
      <c r="I14" s="242"/>
      <c r="J14" s="242"/>
      <c r="K14" s="242"/>
      <c r="L14" s="242"/>
      <c r="M14" s="242"/>
      <c r="N14" s="242"/>
      <c r="O14" s="242"/>
      <c r="P14" s="242"/>
      <c r="Q14" s="242"/>
      <c r="R14" s="242"/>
      <c r="S14" s="241">
        <f>SUM(G14:R14)</f>
        <v>0</v>
      </c>
      <c r="T14" s="242">
        <f>'Форма 3.1'!J15</f>
        <v>1.0306</v>
      </c>
      <c r="U14" s="242">
        <f>'Форма 3.1'!K15</f>
        <v>0.83899999999999997</v>
      </c>
      <c r="V14" s="242">
        <f>'Форма 3.1'!L15</f>
        <v>1.01</v>
      </c>
      <c r="W14" s="242">
        <f>'Форма 3.1'!M15</f>
        <v>0.7</v>
      </c>
      <c r="X14" s="242">
        <f>'Форма 3.1'!N15</f>
        <v>0.6</v>
      </c>
      <c r="Y14" s="242">
        <f>'Форма 3.1'!O15</f>
        <v>0.4</v>
      </c>
      <c r="Z14" s="242">
        <f>'Форма 3.1'!P15</f>
        <v>0.5</v>
      </c>
      <c r="AA14" s="242">
        <f>'Форма 3.1'!Q15</f>
        <v>0.57999999999999996</v>
      </c>
      <c r="AB14" s="242">
        <f>'Форма 3.1'!R15</f>
        <v>0.7</v>
      </c>
      <c r="AC14" s="242">
        <f>'Форма 3.1'!S15</f>
        <v>0.6</v>
      </c>
      <c r="AD14" s="242">
        <f>'Форма 3.1'!T15</f>
        <v>0.95</v>
      </c>
      <c r="AE14" s="242">
        <f>'Форма 3.1'!U15</f>
        <v>1.06009</v>
      </c>
      <c r="AF14" s="241">
        <f>SUM(T14:AE14)</f>
        <v>8.9696899999999999</v>
      </c>
      <c r="AG14" s="242" t="str">
        <f>IF(G14="","",T14-G14)</f>
        <v/>
      </c>
      <c r="AH14" s="242" t="str">
        <f t="shared" ref="AH14:AS15" si="6">IF(H14="","",U14-H14)</f>
        <v/>
      </c>
      <c r="AI14" s="242" t="str">
        <f t="shared" si="6"/>
        <v/>
      </c>
      <c r="AJ14" s="242" t="str">
        <f t="shared" si="6"/>
        <v/>
      </c>
      <c r="AK14" s="242" t="str">
        <f t="shared" si="6"/>
        <v/>
      </c>
      <c r="AL14" s="242" t="str">
        <f t="shared" si="6"/>
        <v/>
      </c>
      <c r="AM14" s="242" t="str">
        <f t="shared" si="6"/>
        <v/>
      </c>
      <c r="AN14" s="242" t="str">
        <f t="shared" si="6"/>
        <v/>
      </c>
      <c r="AO14" s="242" t="str">
        <f t="shared" si="6"/>
        <v/>
      </c>
      <c r="AP14" s="242" t="str">
        <f t="shared" si="6"/>
        <v/>
      </c>
      <c r="AQ14" s="242" t="str">
        <f t="shared" si="6"/>
        <v/>
      </c>
      <c r="AR14" s="242" t="str">
        <f t="shared" si="6"/>
        <v/>
      </c>
      <c r="AS14" s="242">
        <f t="shared" si="6"/>
        <v>8.9696899999999999</v>
      </c>
      <c r="AT14" s="248"/>
      <c r="AU14" s="251"/>
    </row>
    <row r="15" spans="1:47" hidden="1" x14ac:dyDescent="0.2">
      <c r="A15" s="69"/>
      <c r="B15" s="65"/>
      <c r="C15" s="235"/>
      <c r="D15" s="240">
        <v>6</v>
      </c>
      <c r="E15" s="243" t="s">
        <v>266</v>
      </c>
      <c r="F15" s="240" t="s">
        <v>129</v>
      </c>
      <c r="G15" s="242"/>
      <c r="H15" s="242"/>
      <c r="I15" s="242"/>
      <c r="J15" s="242"/>
      <c r="K15" s="242"/>
      <c r="L15" s="242"/>
      <c r="M15" s="242"/>
      <c r="N15" s="242"/>
      <c r="O15" s="242"/>
      <c r="P15" s="242"/>
      <c r="Q15" s="242"/>
      <c r="R15" s="242"/>
      <c r="S15" s="241">
        <f>SUM(G15:R15)/12</f>
        <v>0</v>
      </c>
      <c r="T15" s="242">
        <f>'Форма 3.1'!J24</f>
        <v>1.772632</v>
      </c>
      <c r="U15" s="242">
        <f>'Форма 3.1'!K24</f>
        <v>1.4430799999999999</v>
      </c>
      <c r="V15" s="242">
        <f>'Форма 3.1'!L24</f>
        <v>1.7372000000000001</v>
      </c>
      <c r="W15" s="242">
        <f>'Форма 3.1'!M24</f>
        <v>1.204</v>
      </c>
      <c r="X15" s="242">
        <f>'Форма 3.1'!N24</f>
        <v>1.032</v>
      </c>
      <c r="Y15" s="242">
        <f>'Форма 3.1'!O24</f>
        <v>0.68800000000000006</v>
      </c>
      <c r="Z15" s="242">
        <f>'Форма 3.1'!P24</f>
        <v>0.86</v>
      </c>
      <c r="AA15" s="242">
        <f>'Форма 3.1'!Q24</f>
        <v>0.99759999999999993</v>
      </c>
      <c r="AB15" s="242">
        <f>'Форма 3.1'!R24</f>
        <v>1.204</v>
      </c>
      <c r="AC15" s="242">
        <f>'Форма 3.1'!S24</f>
        <v>1.032</v>
      </c>
      <c r="AD15" s="242">
        <f>'Форма 3.1'!T24</f>
        <v>1.6339999999999999</v>
      </c>
      <c r="AE15" s="242">
        <f>'Форма 3.1'!U24</f>
        <v>1.8233547999999999</v>
      </c>
      <c r="AF15" s="241">
        <f>SUM(T15:AE15)/12</f>
        <v>1.2856555666666667</v>
      </c>
      <c r="AG15" s="242" t="str">
        <f>IF(G15="","",T15-G15)</f>
        <v/>
      </c>
      <c r="AH15" s="242" t="str">
        <f t="shared" si="6"/>
        <v/>
      </c>
      <c r="AI15" s="242" t="str">
        <f t="shared" si="6"/>
        <v/>
      </c>
      <c r="AJ15" s="242" t="str">
        <f t="shared" si="6"/>
        <v/>
      </c>
      <c r="AK15" s="242" t="str">
        <f t="shared" si="6"/>
        <v/>
      </c>
      <c r="AL15" s="242" t="str">
        <f t="shared" si="6"/>
        <v/>
      </c>
      <c r="AM15" s="242" t="str">
        <f t="shared" si="6"/>
        <v/>
      </c>
      <c r="AN15" s="242" t="str">
        <f t="shared" si="6"/>
        <v/>
      </c>
      <c r="AO15" s="242" t="str">
        <f t="shared" si="6"/>
        <v/>
      </c>
      <c r="AP15" s="242" t="str">
        <f t="shared" si="6"/>
        <v/>
      </c>
      <c r="AQ15" s="242" t="str">
        <f t="shared" si="6"/>
        <v/>
      </c>
      <c r="AR15" s="242" t="str">
        <f t="shared" si="6"/>
        <v/>
      </c>
      <c r="AS15" s="242">
        <f t="shared" si="6"/>
        <v>1.2856555666666667</v>
      </c>
      <c r="AT15" s="248"/>
      <c r="AU15" s="251"/>
    </row>
    <row r="16" spans="1:47" hidden="1" x14ac:dyDescent="0.2">
      <c r="A16" s="69"/>
      <c r="B16" s="65"/>
      <c r="C16" s="235"/>
      <c r="D16" s="237" t="s">
        <v>271</v>
      </c>
      <c r="E16" s="244"/>
      <c r="F16" s="238"/>
      <c r="G16" s="239"/>
      <c r="H16" s="239"/>
      <c r="I16" s="239"/>
      <c r="J16" s="239"/>
      <c r="K16" s="239"/>
      <c r="L16" s="239"/>
      <c r="M16" s="239"/>
      <c r="N16" s="239"/>
      <c r="O16" s="239"/>
      <c r="P16" s="239"/>
      <c r="Q16" s="239"/>
      <c r="R16" s="239"/>
      <c r="S16" s="239"/>
      <c r="T16" s="239"/>
      <c r="U16" s="239"/>
      <c r="V16" s="239"/>
      <c r="W16" s="239"/>
      <c r="X16" s="239"/>
      <c r="Y16" s="239"/>
      <c r="Z16" s="239"/>
      <c r="AA16" s="239"/>
      <c r="AB16" s="239"/>
      <c r="AC16" s="239"/>
      <c r="AD16" s="239"/>
      <c r="AE16" s="239"/>
      <c r="AF16" s="239"/>
      <c r="AG16" s="239"/>
      <c r="AH16" s="239"/>
      <c r="AI16" s="239"/>
      <c r="AJ16" s="239"/>
      <c r="AK16" s="239"/>
      <c r="AL16" s="239"/>
      <c r="AM16" s="239"/>
      <c r="AN16" s="239"/>
      <c r="AO16" s="239"/>
      <c r="AP16" s="239"/>
      <c r="AQ16" s="239"/>
      <c r="AR16" s="239"/>
      <c r="AS16" s="239"/>
      <c r="AT16" s="247"/>
      <c r="AU16" s="251"/>
    </row>
    <row r="17" spans="1:47" ht="12" hidden="1" customHeight="1" x14ac:dyDescent="0.2">
      <c r="A17" s="69"/>
      <c r="B17" s="65"/>
      <c r="C17" s="235"/>
      <c r="D17" s="240">
        <v>2</v>
      </c>
      <c r="E17" s="243" t="s">
        <v>265</v>
      </c>
      <c r="F17" s="240" t="s">
        <v>114</v>
      </c>
      <c r="G17" s="242"/>
      <c r="H17" s="242"/>
      <c r="I17" s="242"/>
      <c r="J17" s="242"/>
      <c r="K17" s="242"/>
      <c r="L17" s="242"/>
      <c r="M17" s="242"/>
      <c r="N17" s="242"/>
      <c r="O17" s="242"/>
      <c r="P17" s="242"/>
      <c r="Q17" s="242"/>
      <c r="R17" s="242"/>
      <c r="S17" s="241">
        <f>SUM(G17:R17)</f>
        <v>0</v>
      </c>
      <c r="T17" s="242">
        <f>'Форма 3.1'!J15</f>
        <v>1.0306</v>
      </c>
      <c r="U17" s="242">
        <f>'Форма 3.1'!K15</f>
        <v>0.83899999999999997</v>
      </c>
      <c r="V17" s="242">
        <f>'Форма 3.1'!L15</f>
        <v>1.01</v>
      </c>
      <c r="W17" s="242">
        <f>'Форма 3.1'!M15</f>
        <v>0.7</v>
      </c>
      <c r="X17" s="242">
        <f>'Форма 3.1'!N15</f>
        <v>0.6</v>
      </c>
      <c r="Y17" s="242">
        <f>'Форма 3.1'!O15</f>
        <v>0.4</v>
      </c>
      <c r="Z17" s="242">
        <f>'Форма 3.1'!P15</f>
        <v>0.5</v>
      </c>
      <c r="AA17" s="242">
        <f>'Форма 3.1'!Q15</f>
        <v>0.57999999999999996</v>
      </c>
      <c r="AB17" s="242">
        <f>'Форма 3.1'!R15</f>
        <v>0.7</v>
      </c>
      <c r="AC17" s="242">
        <f>'Форма 3.1'!S15</f>
        <v>0.6</v>
      </c>
      <c r="AD17" s="242">
        <f>'Форма 3.1'!T15</f>
        <v>0.95</v>
      </c>
      <c r="AE17" s="242">
        <f>'Форма 3.1'!U15</f>
        <v>1.06009</v>
      </c>
      <c r="AF17" s="241">
        <f>SUM(T17:AE17)</f>
        <v>8.9696899999999999</v>
      </c>
      <c r="AG17" s="242" t="str">
        <f>IF(G17="","",T17-G17)</f>
        <v/>
      </c>
      <c r="AH17" s="242" t="str">
        <f t="shared" ref="AH17:AS18" si="7">IF(H17="","",U17-H17)</f>
        <v/>
      </c>
      <c r="AI17" s="242" t="str">
        <f t="shared" si="7"/>
        <v/>
      </c>
      <c r="AJ17" s="242" t="str">
        <f t="shared" si="7"/>
        <v/>
      </c>
      <c r="AK17" s="242" t="str">
        <f t="shared" si="7"/>
        <v/>
      </c>
      <c r="AL17" s="242" t="str">
        <f t="shared" si="7"/>
        <v/>
      </c>
      <c r="AM17" s="242" t="str">
        <f t="shared" si="7"/>
        <v/>
      </c>
      <c r="AN17" s="242" t="str">
        <f t="shared" si="7"/>
        <v/>
      </c>
      <c r="AO17" s="242" t="str">
        <f t="shared" si="7"/>
        <v/>
      </c>
      <c r="AP17" s="242" t="str">
        <f t="shared" si="7"/>
        <v/>
      </c>
      <c r="AQ17" s="242" t="str">
        <f t="shared" si="7"/>
        <v/>
      </c>
      <c r="AR17" s="242" t="str">
        <f t="shared" si="7"/>
        <v/>
      </c>
      <c r="AS17" s="242">
        <f t="shared" si="7"/>
        <v>8.9696899999999999</v>
      </c>
      <c r="AT17" s="248"/>
      <c r="AU17" s="251"/>
    </row>
    <row r="18" spans="1:47" hidden="1" x14ac:dyDescent="0.2">
      <c r="A18" s="69"/>
      <c r="B18" s="65"/>
      <c r="C18" s="235"/>
      <c r="D18" s="240">
        <v>6</v>
      </c>
      <c r="E18" s="243" t="s">
        <v>266</v>
      </c>
      <c r="F18" s="240" t="s">
        <v>129</v>
      </c>
      <c r="G18" s="242"/>
      <c r="H18" s="242"/>
      <c r="I18" s="242"/>
      <c r="J18" s="242"/>
      <c r="K18" s="242"/>
      <c r="L18" s="242"/>
      <c r="M18" s="242"/>
      <c r="N18" s="242"/>
      <c r="O18" s="242"/>
      <c r="P18" s="242"/>
      <c r="Q18" s="242"/>
      <c r="R18" s="242"/>
      <c r="S18" s="241">
        <f>SUM(G18:R18)/12</f>
        <v>0</v>
      </c>
      <c r="T18" s="242">
        <f>'Форма 3.1'!J24</f>
        <v>1.772632</v>
      </c>
      <c r="U18" s="242">
        <f>'Форма 3.1'!K24</f>
        <v>1.4430799999999999</v>
      </c>
      <c r="V18" s="242">
        <f>'Форма 3.1'!L24</f>
        <v>1.7372000000000001</v>
      </c>
      <c r="W18" s="242">
        <f>'Форма 3.1'!M24</f>
        <v>1.204</v>
      </c>
      <c r="X18" s="242">
        <f>'Форма 3.1'!N24</f>
        <v>1.032</v>
      </c>
      <c r="Y18" s="242">
        <f>'Форма 3.1'!O24</f>
        <v>0.68800000000000006</v>
      </c>
      <c r="Z18" s="242">
        <f>'Форма 3.1'!P24</f>
        <v>0.86</v>
      </c>
      <c r="AA18" s="242">
        <f>'Форма 3.1'!Q24</f>
        <v>0.99759999999999993</v>
      </c>
      <c r="AB18" s="242">
        <f>'Форма 3.1'!R24</f>
        <v>1.204</v>
      </c>
      <c r="AC18" s="242">
        <f>'Форма 3.1'!S24</f>
        <v>1.032</v>
      </c>
      <c r="AD18" s="242">
        <f>'Форма 3.1'!T24</f>
        <v>1.6339999999999999</v>
      </c>
      <c r="AE18" s="242">
        <f>'Форма 3.1'!U24</f>
        <v>1.8233547999999999</v>
      </c>
      <c r="AF18" s="241">
        <f>SUM(T18:AE18)/12</f>
        <v>1.2856555666666667</v>
      </c>
      <c r="AG18" s="242" t="str">
        <f>IF(G18="","",T18-G18)</f>
        <v/>
      </c>
      <c r="AH18" s="242" t="str">
        <f t="shared" si="7"/>
        <v/>
      </c>
      <c r="AI18" s="242" t="str">
        <f t="shared" si="7"/>
        <v/>
      </c>
      <c r="AJ18" s="242" t="str">
        <f t="shared" si="7"/>
        <v/>
      </c>
      <c r="AK18" s="242" t="str">
        <f t="shared" si="7"/>
        <v/>
      </c>
      <c r="AL18" s="242" t="str">
        <f t="shared" si="7"/>
        <v/>
      </c>
      <c r="AM18" s="242" t="str">
        <f t="shared" si="7"/>
        <v/>
      </c>
      <c r="AN18" s="242" t="str">
        <f t="shared" si="7"/>
        <v/>
      </c>
      <c r="AO18" s="242" t="str">
        <f t="shared" si="7"/>
        <v/>
      </c>
      <c r="AP18" s="242" t="str">
        <f t="shared" si="7"/>
        <v/>
      </c>
      <c r="AQ18" s="242" t="str">
        <f t="shared" si="7"/>
        <v/>
      </c>
      <c r="AR18" s="242" t="str">
        <f t="shared" si="7"/>
        <v/>
      </c>
      <c r="AS18" s="242">
        <f t="shared" si="7"/>
        <v>1.2856555666666667</v>
      </c>
      <c r="AT18" s="248"/>
      <c r="AU18" s="251"/>
    </row>
    <row r="19" spans="1:47" hidden="1" x14ac:dyDescent="0.2">
      <c r="A19" s="69"/>
      <c r="B19" s="65"/>
      <c r="C19" s="235"/>
      <c r="D19" s="237" t="s">
        <v>272</v>
      </c>
      <c r="E19" s="244"/>
      <c r="F19" s="238"/>
      <c r="G19" s="239"/>
      <c r="H19" s="239"/>
      <c r="I19" s="239"/>
      <c r="J19" s="239"/>
      <c r="K19" s="239"/>
      <c r="L19" s="239"/>
      <c r="M19" s="239"/>
      <c r="N19" s="239"/>
      <c r="O19" s="239"/>
      <c r="P19" s="239"/>
      <c r="Q19" s="239"/>
      <c r="R19" s="239"/>
      <c r="S19" s="239"/>
      <c r="T19" s="239"/>
      <c r="U19" s="239"/>
      <c r="V19" s="239"/>
      <c r="W19" s="239"/>
      <c r="X19" s="239"/>
      <c r="Y19" s="239"/>
      <c r="Z19" s="239"/>
      <c r="AA19" s="239"/>
      <c r="AB19" s="239"/>
      <c r="AC19" s="239"/>
      <c r="AD19" s="239"/>
      <c r="AE19" s="239"/>
      <c r="AF19" s="239"/>
      <c r="AG19" s="239"/>
      <c r="AH19" s="239"/>
      <c r="AI19" s="239"/>
      <c r="AJ19" s="239"/>
      <c r="AK19" s="239"/>
      <c r="AL19" s="239"/>
      <c r="AM19" s="239"/>
      <c r="AN19" s="239"/>
      <c r="AO19" s="239"/>
      <c r="AP19" s="239"/>
      <c r="AQ19" s="239"/>
      <c r="AR19" s="239"/>
      <c r="AS19" s="239"/>
      <c r="AT19" s="247"/>
      <c r="AU19" s="251"/>
    </row>
    <row r="20" spans="1:47" ht="12" hidden="1" customHeight="1" x14ac:dyDescent="0.2">
      <c r="A20" s="69"/>
      <c r="B20" s="65"/>
      <c r="C20" s="235"/>
      <c r="D20" s="240">
        <v>2</v>
      </c>
      <c r="E20" s="243" t="s">
        <v>265</v>
      </c>
      <c r="F20" s="240" t="s">
        <v>114</v>
      </c>
      <c r="G20" s="242"/>
      <c r="H20" s="242"/>
      <c r="I20" s="242"/>
      <c r="J20" s="242"/>
      <c r="K20" s="242"/>
      <c r="L20" s="242"/>
      <c r="M20" s="242"/>
      <c r="N20" s="242"/>
      <c r="O20" s="242"/>
      <c r="P20" s="242"/>
      <c r="Q20" s="242"/>
      <c r="R20" s="242"/>
      <c r="S20" s="241">
        <f>SUM(G20:R20)</f>
        <v>0</v>
      </c>
      <c r="T20" s="242">
        <f>'Форма 3.1'!J15</f>
        <v>1.0306</v>
      </c>
      <c r="U20" s="242">
        <f>'Форма 3.1'!K15</f>
        <v>0.83899999999999997</v>
      </c>
      <c r="V20" s="242">
        <f>'Форма 3.1'!L15</f>
        <v>1.01</v>
      </c>
      <c r="W20" s="242">
        <f>'Форма 3.1'!M15</f>
        <v>0.7</v>
      </c>
      <c r="X20" s="242">
        <f>'Форма 3.1'!N15</f>
        <v>0.6</v>
      </c>
      <c r="Y20" s="242">
        <f>'Форма 3.1'!O15</f>
        <v>0.4</v>
      </c>
      <c r="Z20" s="242">
        <f>'Форма 3.1'!P15</f>
        <v>0.5</v>
      </c>
      <c r="AA20" s="242">
        <f>'Форма 3.1'!Q15</f>
        <v>0.57999999999999996</v>
      </c>
      <c r="AB20" s="242">
        <f>'Форма 3.1'!R15</f>
        <v>0.7</v>
      </c>
      <c r="AC20" s="242">
        <f>'Форма 3.1'!S15</f>
        <v>0.6</v>
      </c>
      <c r="AD20" s="242">
        <f>'Форма 3.1'!T15</f>
        <v>0.95</v>
      </c>
      <c r="AE20" s="242">
        <f>'Форма 3.1'!U15</f>
        <v>1.06009</v>
      </c>
      <c r="AF20" s="241">
        <f>SUM(T20:AE20)</f>
        <v>8.9696899999999999</v>
      </c>
      <c r="AG20" s="242" t="str">
        <f t="shared" ref="AG20:AS21" si="8">IF(G20="","",T20-G20)</f>
        <v/>
      </c>
      <c r="AH20" s="242" t="str">
        <f t="shared" si="8"/>
        <v/>
      </c>
      <c r="AI20" s="242" t="str">
        <f t="shared" si="8"/>
        <v/>
      </c>
      <c r="AJ20" s="242" t="str">
        <f t="shared" si="8"/>
        <v/>
      </c>
      <c r="AK20" s="242" t="str">
        <f t="shared" si="8"/>
        <v/>
      </c>
      <c r="AL20" s="242" t="str">
        <f t="shared" si="8"/>
        <v/>
      </c>
      <c r="AM20" s="242" t="str">
        <f t="shared" si="8"/>
        <v/>
      </c>
      <c r="AN20" s="242" t="str">
        <f t="shared" si="8"/>
        <v/>
      </c>
      <c r="AO20" s="242" t="str">
        <f t="shared" si="8"/>
        <v/>
      </c>
      <c r="AP20" s="242" t="str">
        <f t="shared" si="8"/>
        <v/>
      </c>
      <c r="AQ20" s="242" t="str">
        <f t="shared" si="8"/>
        <v/>
      </c>
      <c r="AR20" s="242" t="str">
        <f t="shared" si="8"/>
        <v/>
      </c>
      <c r="AS20" s="242">
        <f t="shared" si="8"/>
        <v>8.9696899999999999</v>
      </c>
      <c r="AT20" s="248"/>
      <c r="AU20" s="251"/>
    </row>
    <row r="21" spans="1:47" hidden="1" x14ac:dyDescent="0.2">
      <c r="A21" s="69"/>
      <c r="B21" s="65"/>
      <c r="C21" s="235"/>
      <c r="D21" s="240">
        <v>6</v>
      </c>
      <c r="E21" s="243" t="s">
        <v>266</v>
      </c>
      <c r="F21" s="240" t="s">
        <v>129</v>
      </c>
      <c r="G21" s="242"/>
      <c r="H21" s="242"/>
      <c r="I21" s="242"/>
      <c r="J21" s="242"/>
      <c r="K21" s="242"/>
      <c r="L21" s="242"/>
      <c r="M21" s="242"/>
      <c r="N21" s="242"/>
      <c r="O21" s="242"/>
      <c r="P21" s="242"/>
      <c r="Q21" s="242"/>
      <c r="R21" s="242"/>
      <c r="S21" s="241">
        <f>SUM(G21:R21)/12</f>
        <v>0</v>
      </c>
      <c r="T21" s="242">
        <f>'Форма 3.1'!J24</f>
        <v>1.772632</v>
      </c>
      <c r="U21" s="242">
        <f>'Форма 3.1'!K24</f>
        <v>1.4430799999999999</v>
      </c>
      <c r="V21" s="242">
        <f>'Форма 3.1'!L24</f>
        <v>1.7372000000000001</v>
      </c>
      <c r="W21" s="242">
        <f>'Форма 3.1'!M24</f>
        <v>1.204</v>
      </c>
      <c r="X21" s="242">
        <f>'Форма 3.1'!N24</f>
        <v>1.032</v>
      </c>
      <c r="Y21" s="242">
        <f>'Форма 3.1'!O24</f>
        <v>0.68800000000000006</v>
      </c>
      <c r="Z21" s="242">
        <f>'Форма 3.1'!P24</f>
        <v>0.86</v>
      </c>
      <c r="AA21" s="242">
        <f>'Форма 3.1'!Q24</f>
        <v>0.99759999999999993</v>
      </c>
      <c r="AB21" s="242">
        <f>'Форма 3.1'!R24</f>
        <v>1.204</v>
      </c>
      <c r="AC21" s="242">
        <f>'Форма 3.1'!S24</f>
        <v>1.032</v>
      </c>
      <c r="AD21" s="242">
        <f>'Форма 3.1'!T24</f>
        <v>1.6339999999999999</v>
      </c>
      <c r="AE21" s="242">
        <f>'Форма 3.1'!U24</f>
        <v>1.8233547999999999</v>
      </c>
      <c r="AF21" s="241">
        <f>SUM(T21:AE21)/12</f>
        <v>1.2856555666666667</v>
      </c>
      <c r="AG21" s="242" t="str">
        <f t="shared" si="8"/>
        <v/>
      </c>
      <c r="AH21" s="242" t="str">
        <f t="shared" si="8"/>
        <v/>
      </c>
      <c r="AI21" s="242" t="str">
        <f t="shared" si="8"/>
        <v/>
      </c>
      <c r="AJ21" s="242" t="str">
        <f t="shared" si="8"/>
        <v/>
      </c>
      <c r="AK21" s="242" t="str">
        <f t="shared" si="8"/>
        <v/>
      </c>
      <c r="AL21" s="242" t="str">
        <f t="shared" si="8"/>
        <v/>
      </c>
      <c r="AM21" s="242" t="str">
        <f t="shared" si="8"/>
        <v/>
      </c>
      <c r="AN21" s="242" t="str">
        <f t="shared" si="8"/>
        <v/>
      </c>
      <c r="AO21" s="242" t="str">
        <f t="shared" si="8"/>
        <v/>
      </c>
      <c r="AP21" s="242" t="str">
        <f t="shared" si="8"/>
        <v/>
      </c>
      <c r="AQ21" s="242" t="str">
        <f t="shared" si="8"/>
        <v/>
      </c>
      <c r="AR21" s="242" t="str">
        <f t="shared" si="8"/>
        <v/>
      </c>
      <c r="AS21" s="242">
        <f t="shared" si="8"/>
        <v>1.2856555666666667</v>
      </c>
      <c r="AT21" s="248"/>
      <c r="AU21" s="251"/>
    </row>
    <row r="22" spans="1:47" x14ac:dyDescent="0.2">
      <c r="D22" s="246"/>
      <c r="E22" s="246"/>
      <c r="F22" s="246"/>
      <c r="G22" s="252"/>
      <c r="H22" s="253"/>
      <c r="I22" s="253"/>
      <c r="J22" s="253"/>
      <c r="K22" s="253"/>
      <c r="L22" s="253"/>
      <c r="M22" s="253"/>
      <c r="N22" s="253"/>
      <c r="O22" s="253"/>
      <c r="P22" s="253"/>
      <c r="Q22" s="253"/>
      <c r="R22" s="253"/>
      <c r="S22" s="253"/>
      <c r="T22" s="252"/>
      <c r="U22" s="253"/>
      <c r="V22" s="253"/>
      <c r="W22" s="253"/>
      <c r="X22" s="253"/>
      <c r="Y22" s="253"/>
      <c r="Z22" s="253"/>
      <c r="AA22" s="253"/>
      <c r="AB22" s="253"/>
      <c r="AC22" s="253"/>
      <c r="AD22" s="253"/>
      <c r="AE22" s="253"/>
      <c r="AF22" s="253"/>
      <c r="AG22" s="252"/>
      <c r="AH22" s="253"/>
      <c r="AI22" s="253"/>
      <c r="AJ22" s="253"/>
      <c r="AK22" s="253"/>
      <c r="AL22" s="253"/>
      <c r="AM22" s="253"/>
      <c r="AN22" s="253"/>
      <c r="AO22" s="253"/>
      <c r="AP22" s="253"/>
      <c r="AQ22" s="253"/>
      <c r="AR22" s="253"/>
      <c r="AS22" s="253"/>
      <c r="AT22" s="253"/>
    </row>
    <row r="23" spans="1:47" x14ac:dyDescent="0.2">
      <c r="E23" s="89"/>
    </row>
  </sheetData>
  <sheetProtection password="BC0D" sheet="1" objects="1" scenarios="1" formatColumns="0" formatRows="0" autoFilter="0"/>
  <mergeCells count="8">
    <mergeCell ref="D8:G8"/>
    <mergeCell ref="D10:D11"/>
    <mergeCell ref="E10:E11"/>
    <mergeCell ref="F10:F11"/>
    <mergeCell ref="AT10:AT11"/>
    <mergeCell ref="G10:S10"/>
    <mergeCell ref="T10:AF10"/>
    <mergeCell ref="AG10:AS10"/>
  </mergeCells>
  <dataValidations count="1">
    <dataValidation type="decimal" allowBlank="1" showInputMessage="1" showErrorMessage="1" sqref="AG13:AT13 G13:AF21 AG16:AT16 AG19:AT19">
      <formula1>0</formula1>
      <formula2>1000000000000000</formula2>
    </dataValidation>
  </dataValidation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03">
    <tabColor indexed="30"/>
  </sheetPr>
  <dimension ref="A1:M15"/>
  <sheetViews>
    <sheetView showGridLines="0" topLeftCell="C8" zoomScaleNormal="100" workbookViewId="0">
      <selection activeCell="O10" sqref="O10"/>
    </sheetView>
  </sheetViews>
  <sheetFormatPr defaultColWidth="9.140625" defaultRowHeight="11.25" x14ac:dyDescent="0.15"/>
  <cols>
    <col min="1" max="2" width="0" style="45" hidden="1" customWidth="1"/>
    <col min="3" max="3" width="3.7109375" style="45" customWidth="1"/>
    <col min="4" max="5" width="10.7109375" style="45" customWidth="1"/>
    <col min="6" max="6" width="8.85546875" style="45" customWidth="1"/>
    <col min="7" max="7" width="10.7109375" style="68" customWidth="1"/>
    <col min="8" max="8" width="11.85546875" style="68" customWidth="1"/>
    <col min="9" max="9" width="8.7109375" style="68" customWidth="1"/>
    <col min="10" max="10" width="9.85546875" style="68" customWidth="1"/>
    <col min="11" max="12" width="10.7109375" style="68" customWidth="1"/>
    <col min="13" max="13" width="12" style="68" customWidth="1"/>
    <col min="14" max="14" width="11.7109375" style="45" bestFit="1" customWidth="1"/>
    <col min="15" max="16384" width="9.140625" style="45"/>
  </cols>
  <sheetData>
    <row r="1" spans="1:13" s="65" customFormat="1" hidden="1" x14ac:dyDescent="0.15">
      <c r="A1" s="90"/>
      <c r="B1" s="90"/>
      <c r="C1" s="91">
        <v>0</v>
      </c>
      <c r="D1" s="91"/>
      <c r="E1" s="91">
        <v>0</v>
      </c>
      <c r="F1" s="52">
        <v>0</v>
      </c>
      <c r="G1" s="53">
        <f>god</f>
        <v>2021</v>
      </c>
      <c r="H1" s="53"/>
      <c r="I1" s="92" t="s">
        <v>5</v>
      </c>
      <c r="J1" s="92" t="s">
        <v>5</v>
      </c>
      <c r="K1" s="92" t="s">
        <v>5</v>
      </c>
      <c r="L1" s="92"/>
      <c r="M1" s="92" t="s">
        <v>128</v>
      </c>
    </row>
    <row r="2" spans="1:13" s="94" customFormat="1" hidden="1" x14ac:dyDescent="0.15">
      <c r="A2" s="93"/>
      <c r="B2" s="93"/>
      <c r="I2" s="95">
        <f>G1-2</f>
        <v>2019</v>
      </c>
      <c r="J2" s="95">
        <f>G1-2</f>
        <v>2019</v>
      </c>
      <c r="K2" s="95">
        <f>G1-1</f>
        <v>2020</v>
      </c>
      <c r="L2" s="95"/>
      <c r="M2" s="95">
        <f>$G$1</f>
        <v>2021</v>
      </c>
    </row>
    <row r="3" spans="1:13" s="92" customFormat="1" hidden="1" x14ac:dyDescent="0.15">
      <c r="A3" s="96"/>
      <c r="B3" s="96"/>
      <c r="I3" s="92" t="s">
        <v>159</v>
      </c>
      <c r="J3" s="92" t="s">
        <v>160</v>
      </c>
      <c r="K3" s="92" t="s">
        <v>159</v>
      </c>
      <c r="M3" s="92" t="s">
        <v>159</v>
      </c>
    </row>
    <row r="4" spans="1:13" hidden="1" x14ac:dyDescent="0.15"/>
    <row r="5" spans="1:13" hidden="1" x14ac:dyDescent="0.15"/>
    <row r="6" spans="1:13" hidden="1" x14ac:dyDescent="0.15"/>
    <row r="7" spans="1:13" hidden="1" x14ac:dyDescent="0.15">
      <c r="G7" s="74"/>
      <c r="H7" s="74"/>
      <c r="I7" s="74"/>
      <c r="J7" s="74"/>
      <c r="K7" s="74"/>
      <c r="L7" s="74"/>
      <c r="M7" s="74"/>
    </row>
    <row r="8" spans="1:13" x14ac:dyDescent="0.15">
      <c r="G8" s="74"/>
      <c r="H8" s="74"/>
      <c r="I8" s="74"/>
      <c r="J8" s="74"/>
      <c r="K8" s="74"/>
      <c r="L8" s="74"/>
      <c r="M8" s="74"/>
    </row>
    <row r="9" spans="1:13" ht="48" customHeight="1" x14ac:dyDescent="0.15">
      <c r="D9" s="311" t="str">
        <f>"Информация по нормативам потерь электрической энергии при передаче по электрическим сетям, утвержденным Минэнерго России по " &amp;org&amp; " на "&amp;god&amp;" год в регионе: "&amp;region_name</f>
        <v>Информация по нормативам потерь электрической энергии при передаче по электрическим сетям, утвержденным Минэнерго России по МУП "Шумерлинские городские электрические сети" на 2021 год в регионе: Чувашская республика</v>
      </c>
      <c r="E9" s="311"/>
      <c r="F9" s="311"/>
      <c r="G9" s="311"/>
      <c r="H9" s="311"/>
      <c r="I9" s="311"/>
      <c r="J9" s="311"/>
      <c r="K9" s="311"/>
      <c r="L9" s="311"/>
      <c r="M9" s="311"/>
    </row>
    <row r="10" spans="1:13" ht="33.75" customHeight="1" x14ac:dyDescent="0.15">
      <c r="D10" s="112" t="str">
        <f>"Если в " &amp; god-1 &amp; " году организация не получала норматив, то укажите год, когда этот норматив был получен в последний раз."</f>
        <v>Если в 2020 году организация не получала норматив, то укажите год, когда этот норматив был получен в последний раз.</v>
      </c>
      <c r="E10" s="113"/>
      <c r="F10" s="113"/>
      <c r="G10" s="113"/>
      <c r="H10" s="113"/>
      <c r="I10" s="113"/>
      <c r="J10" s="113"/>
      <c r="K10" s="113"/>
      <c r="L10" s="113"/>
      <c r="M10" s="113"/>
    </row>
    <row r="11" spans="1:13" ht="16.5" customHeight="1" x14ac:dyDescent="0.15">
      <c r="D11" s="308" t="s">
        <v>270</v>
      </c>
      <c r="E11" s="308"/>
      <c r="F11" s="308"/>
      <c r="G11" s="308"/>
      <c r="H11" s="308"/>
      <c r="I11" s="310">
        <f>IF(god="","(Не определено)",god)</f>
        <v>2021</v>
      </c>
      <c r="J11" s="312"/>
      <c r="K11" s="312"/>
      <c r="L11" s="312"/>
      <c r="M11" s="312"/>
    </row>
    <row r="12" spans="1:13" ht="28.5" customHeight="1" x14ac:dyDescent="0.15">
      <c r="D12" s="310" t="s">
        <v>267</v>
      </c>
      <c r="E12" s="313" t="s">
        <v>201</v>
      </c>
      <c r="F12" s="313"/>
      <c r="G12" s="309" t="s">
        <v>256</v>
      </c>
      <c r="H12" s="310"/>
      <c r="I12" s="310" t="s">
        <v>267</v>
      </c>
      <c r="J12" s="313" t="s">
        <v>201</v>
      </c>
      <c r="K12" s="313"/>
      <c r="L12" s="309" t="s">
        <v>256</v>
      </c>
      <c r="M12" s="310"/>
    </row>
    <row r="13" spans="1:13" ht="33.75" x14ac:dyDescent="0.15">
      <c r="D13" s="310"/>
      <c r="E13" s="171" t="s">
        <v>268</v>
      </c>
      <c r="F13" s="171" t="s">
        <v>174</v>
      </c>
      <c r="G13" s="170" t="s">
        <v>202</v>
      </c>
      <c r="H13" s="170" t="s">
        <v>203</v>
      </c>
      <c r="I13" s="312"/>
      <c r="J13" s="171" t="s">
        <v>268</v>
      </c>
      <c r="K13" s="171" t="s">
        <v>174</v>
      </c>
      <c r="L13" s="170" t="s">
        <v>202</v>
      </c>
      <c r="M13" s="170" t="s">
        <v>203</v>
      </c>
    </row>
    <row r="14" spans="1:13" x14ac:dyDescent="0.15">
      <c r="D14" s="172">
        <v>1</v>
      </c>
      <c r="E14" s="172">
        <v>2</v>
      </c>
      <c r="F14" s="172">
        <v>3</v>
      </c>
      <c r="G14" s="172">
        <v>4</v>
      </c>
      <c r="H14" s="172">
        <v>5</v>
      </c>
      <c r="I14" s="172">
        <v>6</v>
      </c>
      <c r="J14" s="172">
        <v>7</v>
      </c>
      <c r="K14" s="172">
        <v>8</v>
      </c>
      <c r="L14" s="172">
        <v>9</v>
      </c>
      <c r="M14" s="172">
        <v>10</v>
      </c>
    </row>
    <row r="15" spans="1:13" ht="32.25" customHeight="1" x14ac:dyDescent="0.15">
      <c r="D15" s="122">
        <v>53</v>
      </c>
      <c r="E15" s="122">
        <v>8.8034999999999997</v>
      </c>
      <c r="F15" s="118">
        <v>16.610499999999998</v>
      </c>
      <c r="G15" s="199">
        <v>43797</v>
      </c>
      <c r="H15" s="271" t="s">
        <v>421</v>
      </c>
      <c r="I15" s="119"/>
      <c r="J15" s="119"/>
      <c r="K15" s="194"/>
      <c r="L15" s="199"/>
      <c r="M15" s="231"/>
    </row>
  </sheetData>
  <sheetProtection password="BC0D" sheet="1" objects="1" scenarios="1" formatColumns="0" formatRows="0" autoFilter="0"/>
  <mergeCells count="9">
    <mergeCell ref="D11:H11"/>
    <mergeCell ref="L12:M12"/>
    <mergeCell ref="D9:M9"/>
    <mergeCell ref="I11:M11"/>
    <mergeCell ref="I12:I13"/>
    <mergeCell ref="J12:K12"/>
    <mergeCell ref="D12:D13"/>
    <mergeCell ref="E12:F12"/>
    <mergeCell ref="G12:H12"/>
  </mergeCells>
  <phoneticPr fontId="8" type="noConversion"/>
  <dataValidations count="9">
    <dataValidation type="decimal" operator="greaterThanOrEqual" allowBlank="1" showInputMessage="1" showErrorMessage="1" sqref="I15:J15 D15:E15">
      <formula1>0</formula1>
    </dataValidation>
    <dataValidation type="textLength" operator="lessThanOrEqual" allowBlank="1" showInputMessage="1" showErrorMessage="1" errorTitle="Ошибка" error="Допускается ввод не более 900 символов!" sqref="H15 M15">
      <formula1>900</formula1>
    </dataValidation>
    <dataValidation type="list" allowBlank="1" showInputMessage="1" showErrorMessage="1" errorTitle="Ошибка" error="Выберите значение из списка" prompt="Выберите значение из списка" sqref="D11">
      <formula1>year_list</formula1>
    </dataValidation>
    <dataValidation type="list" allowBlank="1" showInputMessage="1" showErrorMessage="1" errorTitle="Ошибка" error="Выберите значение из списка" prompt="Выберите значение из списка" sqref="E11">
      <formula1>year_list</formula1>
    </dataValidation>
    <dataValidation type="list" allowBlank="1" showInputMessage="1" showErrorMessage="1" errorTitle="Ошибка" error="Выберите значение из списка" prompt="Выберите значение из списка" sqref="F11">
      <formula1>year_list</formula1>
    </dataValidation>
    <dataValidation type="list" allowBlank="1" showInputMessage="1" showErrorMessage="1" errorTitle="Ошибка" error="Выберите значение из списка" prompt="Выберите значение из списка" sqref="G11">
      <formula1>year_list</formula1>
    </dataValidation>
    <dataValidation type="list" allowBlank="1" showInputMessage="1" showErrorMessage="1" errorTitle="Ошибка" error="Выберите значение из списка" prompt="Выберите значение из списка" sqref="H11">
      <formula1>year_list</formula1>
    </dataValidation>
    <dataValidation type="decimal" allowBlank="1" showInputMessage="1" showErrorMessage="1" sqref="K15 F15">
      <formula1>0</formula1>
      <formula2>100</formula2>
    </dataValidation>
    <dataValidation type="date" allowBlank="1" showInputMessage="1" showErrorMessage="1" errorTitle="Ошибка" error="Выберите значения, выполнив двойной щелчок левой кнопки мыши по ячейке или введите значение вручную в формате ДД.ММ.ГГГГ!" prompt="Выберите значения, выполнив двойной щелчок левой кнопки мыши по ячейке; введите значение вручную в формате ДД.ММ.ГГГГ или выберите значение из календарика, щелкнув по иконке" sqref="G15 L15">
      <formula1>1</formula1>
      <formula2>55153</formula2>
    </dataValidation>
  </dataValidations>
  <pageMargins left="0.70866141732283472" right="0.11811023622047245" top="0.74803149606299213" bottom="0.74803149606299213" header="0.31496062992125984" footer="0.31496062992125984"/>
  <pageSetup paperSize="9" scale="90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04">
    <tabColor indexed="30"/>
  </sheetPr>
  <dimension ref="A1:Y48"/>
  <sheetViews>
    <sheetView showGridLines="0" topLeftCell="C8" zoomScaleNormal="100" workbookViewId="0">
      <pane xSplit="5" ySplit="8" topLeftCell="L28" activePane="bottomRight" state="frozen"/>
      <selection activeCell="C8" sqref="C8"/>
      <selection pane="topRight" activeCell="H8" sqref="H8"/>
      <selection pane="bottomLeft" activeCell="C16" sqref="C16"/>
      <selection pane="bottomRight" activeCell="O53" sqref="O53"/>
    </sheetView>
  </sheetViews>
  <sheetFormatPr defaultColWidth="9.140625" defaultRowHeight="11.25" x14ac:dyDescent="0.15"/>
  <cols>
    <col min="1" max="2" width="0" style="45" hidden="1" customWidth="1"/>
    <col min="3" max="3" width="3.7109375" style="45" customWidth="1"/>
    <col min="4" max="4" width="5.7109375" style="45" customWidth="1"/>
    <col min="5" max="5" width="38.28515625" style="45" customWidth="1"/>
    <col min="6" max="6" width="33" style="45" customWidth="1"/>
    <col min="7" max="7" width="7.5703125" style="68" customWidth="1"/>
    <col min="8" max="8" width="10.28515625" style="68" customWidth="1"/>
    <col min="9" max="10" width="9.42578125" style="68" customWidth="1"/>
    <col min="11" max="11" width="9.7109375" style="68" customWidth="1"/>
    <col min="12" max="12" width="10.42578125" style="68" customWidth="1"/>
    <col min="13" max="15" width="9.7109375" style="68" customWidth="1"/>
    <col min="16" max="16" width="10" style="68" customWidth="1"/>
    <col min="17" max="17" width="9.7109375" style="68" customWidth="1"/>
    <col min="18" max="18" width="9.85546875" style="68" customWidth="1"/>
    <col min="19" max="19" width="9.5703125" style="68" customWidth="1"/>
    <col min="20" max="20" width="10.28515625" style="68" customWidth="1"/>
    <col min="21" max="21" width="9.7109375" style="68" customWidth="1"/>
    <col min="22" max="22" width="9.42578125" style="68" customWidth="1"/>
    <col min="23" max="23" width="9.28515625" style="68" customWidth="1"/>
    <col min="24" max="24" width="11.7109375" style="45" bestFit="1" customWidth="1"/>
    <col min="25" max="16384" width="9.140625" style="45"/>
  </cols>
  <sheetData>
    <row r="1" spans="1:25" s="47" customFormat="1" ht="12" hidden="1" x14ac:dyDescent="0.2">
      <c r="A1" s="97"/>
      <c r="B1" s="97"/>
      <c r="C1" s="49">
        <v>0</v>
      </c>
      <c r="D1" s="49"/>
      <c r="E1" s="91">
        <v>0</v>
      </c>
      <c r="F1" s="52">
        <v>0</v>
      </c>
      <c r="G1" s="53">
        <f>god</f>
        <v>2021</v>
      </c>
      <c r="H1" s="98" t="s">
        <v>5</v>
      </c>
      <c r="I1" s="92" t="s">
        <v>5</v>
      </c>
      <c r="J1" s="92" t="s">
        <v>5</v>
      </c>
      <c r="K1" s="92" t="s">
        <v>128</v>
      </c>
      <c r="L1" s="92" t="s">
        <v>131</v>
      </c>
      <c r="M1" s="92" t="s">
        <v>132</v>
      </c>
      <c r="N1" s="92" t="s">
        <v>133</v>
      </c>
      <c r="O1" s="92" t="s">
        <v>134</v>
      </c>
      <c r="P1" s="92" t="s">
        <v>135</v>
      </c>
      <c r="Q1" s="92" t="s">
        <v>136</v>
      </c>
      <c r="R1" s="92" t="s">
        <v>137</v>
      </c>
      <c r="S1" s="92" t="s">
        <v>138</v>
      </c>
      <c r="T1" s="92" t="s">
        <v>139</v>
      </c>
      <c r="U1" s="92" t="s">
        <v>140</v>
      </c>
      <c r="V1" s="92" t="s">
        <v>141</v>
      </c>
      <c r="W1" s="92" t="s">
        <v>5</v>
      </c>
      <c r="X1" s="65"/>
    </row>
    <row r="2" spans="1:25" s="94" customFormat="1" hidden="1" x14ac:dyDescent="0.15">
      <c r="A2" s="93"/>
      <c r="B2" s="93"/>
      <c r="H2" s="95">
        <f>G1-2</f>
        <v>2019</v>
      </c>
      <c r="I2" s="95">
        <f>G1-2</f>
        <v>2019</v>
      </c>
      <c r="J2" s="95">
        <f>G1-1</f>
        <v>2020</v>
      </c>
      <c r="K2" s="95">
        <f t="shared" ref="K2:W2" si="0">$G$1</f>
        <v>2021</v>
      </c>
      <c r="L2" s="95">
        <f t="shared" si="0"/>
        <v>2021</v>
      </c>
      <c r="M2" s="95">
        <f t="shared" si="0"/>
        <v>2021</v>
      </c>
      <c r="N2" s="95">
        <f t="shared" si="0"/>
        <v>2021</v>
      </c>
      <c r="O2" s="95">
        <f t="shared" si="0"/>
        <v>2021</v>
      </c>
      <c r="P2" s="95">
        <f t="shared" si="0"/>
        <v>2021</v>
      </c>
      <c r="Q2" s="95">
        <f t="shared" si="0"/>
        <v>2021</v>
      </c>
      <c r="R2" s="95">
        <f t="shared" si="0"/>
        <v>2021</v>
      </c>
      <c r="S2" s="95">
        <f t="shared" si="0"/>
        <v>2021</v>
      </c>
      <c r="T2" s="95">
        <f t="shared" si="0"/>
        <v>2021</v>
      </c>
      <c r="U2" s="95">
        <f t="shared" si="0"/>
        <v>2021</v>
      </c>
      <c r="V2" s="95">
        <f t="shared" si="0"/>
        <v>2021</v>
      </c>
      <c r="W2" s="95">
        <f t="shared" si="0"/>
        <v>2021</v>
      </c>
    </row>
    <row r="3" spans="1:25" s="92" customFormat="1" hidden="1" x14ac:dyDescent="0.15">
      <c r="A3" s="96"/>
      <c r="B3" s="96"/>
      <c r="H3" s="92" t="s">
        <v>159</v>
      </c>
      <c r="I3" s="92" t="s">
        <v>160</v>
      </c>
      <c r="J3" s="92" t="s">
        <v>159</v>
      </c>
      <c r="K3" s="92" t="s">
        <v>159</v>
      </c>
      <c r="L3" s="92" t="s">
        <v>159</v>
      </c>
      <c r="M3" s="92" t="s">
        <v>159</v>
      </c>
      <c r="N3" s="92" t="s">
        <v>159</v>
      </c>
      <c r="O3" s="92" t="s">
        <v>159</v>
      </c>
      <c r="P3" s="92" t="s">
        <v>159</v>
      </c>
      <c r="Q3" s="92" t="s">
        <v>159</v>
      </c>
      <c r="R3" s="92" t="s">
        <v>159</v>
      </c>
      <c r="S3" s="92" t="s">
        <v>159</v>
      </c>
      <c r="T3" s="92" t="s">
        <v>159</v>
      </c>
      <c r="U3" s="92" t="s">
        <v>159</v>
      </c>
      <c r="V3" s="92" t="s">
        <v>159</v>
      </c>
      <c r="W3" s="92" t="s">
        <v>159</v>
      </c>
    </row>
    <row r="4" spans="1:25" hidden="1" x14ac:dyDescent="0.15"/>
    <row r="5" spans="1:25" hidden="1" x14ac:dyDescent="0.15"/>
    <row r="6" spans="1:25" hidden="1" x14ac:dyDescent="0.15">
      <c r="W6" s="68" t="s">
        <v>161</v>
      </c>
    </row>
    <row r="7" spans="1:25" hidden="1" x14ac:dyDescent="0.15"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</row>
    <row r="8" spans="1:25" x14ac:dyDescent="0.15"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</row>
    <row r="9" spans="1:25" ht="25.5" customHeight="1" x14ac:dyDescent="0.15">
      <c r="D9" s="298" t="str">
        <f>"Предложения " &amp;org&amp; " по технологическому расходу электроэнергии (мощности) - потерям в электрических сетях на "&amp;god&amp;" год в регионе: "&amp;region_name</f>
        <v>Предложения МУП "Шумерлинские городские электрические сети" по технологическому расходу электроэнергии (мощности) - потерям в электрических сетях на 2021 год в регионе: Чувашская республика</v>
      </c>
      <c r="E9" s="298"/>
      <c r="F9" s="298"/>
      <c r="G9" s="298"/>
      <c r="H9" s="102"/>
      <c r="I9" s="102"/>
      <c r="J9" s="102"/>
      <c r="K9" s="102"/>
      <c r="L9" s="102"/>
      <c r="M9" s="102"/>
      <c r="N9" s="102"/>
      <c r="O9" s="102"/>
      <c r="P9" s="102"/>
      <c r="Q9" s="102"/>
      <c r="R9" s="102"/>
      <c r="S9" s="102"/>
      <c r="T9" s="102"/>
      <c r="U9" s="102"/>
      <c r="V9" s="102"/>
      <c r="W9" s="102"/>
    </row>
    <row r="10" spans="1:25" ht="3" customHeight="1" x14ac:dyDescent="0.15">
      <c r="G10" s="80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</row>
    <row r="11" spans="1:25" ht="27" customHeight="1" x14ac:dyDescent="0.15">
      <c r="D11" s="173" t="s">
        <v>8</v>
      </c>
      <c r="E11" s="168" t="s">
        <v>124</v>
      </c>
      <c r="F11" s="174" t="s">
        <v>155</v>
      </c>
      <c r="G11" s="174" t="s">
        <v>163</v>
      </c>
      <c r="H11" s="168" t="str">
        <f t="shared" ref="H11:W11" si="1">H3&amp;" "&amp;H2&amp;" "&amp;H1</f>
        <v>План 2019 Год</v>
      </c>
      <c r="I11" s="168" t="str">
        <f t="shared" si="1"/>
        <v>Факт 2019 Год</v>
      </c>
      <c r="J11" s="168" t="str">
        <f t="shared" si="1"/>
        <v>План 2020 Год</v>
      </c>
      <c r="K11" s="168" t="str">
        <f t="shared" si="1"/>
        <v>План 2021 Январь</v>
      </c>
      <c r="L11" s="168" t="str">
        <f t="shared" si="1"/>
        <v>План 2021 Февраль</v>
      </c>
      <c r="M11" s="168" t="str">
        <f t="shared" si="1"/>
        <v>План 2021 Март</v>
      </c>
      <c r="N11" s="168" t="str">
        <f t="shared" si="1"/>
        <v>План 2021 Апрель</v>
      </c>
      <c r="O11" s="168" t="str">
        <f t="shared" si="1"/>
        <v>План 2021 Май</v>
      </c>
      <c r="P11" s="168" t="str">
        <f t="shared" si="1"/>
        <v>План 2021 Июнь</v>
      </c>
      <c r="Q11" s="168" t="str">
        <f t="shared" si="1"/>
        <v>План 2021 Июль</v>
      </c>
      <c r="R11" s="168" t="str">
        <f t="shared" si="1"/>
        <v>План 2021 Август</v>
      </c>
      <c r="S11" s="168" t="str">
        <f t="shared" si="1"/>
        <v>План 2021 Сентябрь</v>
      </c>
      <c r="T11" s="168" t="str">
        <f t="shared" si="1"/>
        <v>План 2021 Октябрь</v>
      </c>
      <c r="U11" s="168" t="str">
        <f t="shared" si="1"/>
        <v>План 2021 Ноябрь</v>
      </c>
      <c r="V11" s="168" t="str">
        <f t="shared" si="1"/>
        <v>План 2021 Декабрь</v>
      </c>
      <c r="W11" s="168" t="str">
        <f t="shared" si="1"/>
        <v>План 2021 Год</v>
      </c>
      <c r="X11" s="99"/>
      <c r="Y11" s="99"/>
    </row>
    <row r="12" spans="1:25" ht="12" customHeight="1" x14ac:dyDescent="0.15">
      <c r="D12" s="172">
        <v>1</v>
      </c>
      <c r="E12" s="172">
        <v>2</v>
      </c>
      <c r="F12" s="172">
        <v>3</v>
      </c>
      <c r="G12" s="172">
        <v>4</v>
      </c>
      <c r="H12" s="172">
        <v>5</v>
      </c>
      <c r="I12" s="172">
        <v>6</v>
      </c>
      <c r="J12" s="172">
        <v>7</v>
      </c>
      <c r="K12" s="172">
        <v>8</v>
      </c>
      <c r="L12" s="172">
        <v>9</v>
      </c>
      <c r="M12" s="172">
        <v>10</v>
      </c>
      <c r="N12" s="172">
        <v>11</v>
      </c>
      <c r="O12" s="172">
        <v>12</v>
      </c>
      <c r="P12" s="172">
        <v>13</v>
      </c>
      <c r="Q12" s="172">
        <v>14</v>
      </c>
      <c r="R12" s="172">
        <v>15</v>
      </c>
      <c r="S12" s="172">
        <v>16</v>
      </c>
      <c r="T12" s="172">
        <v>17</v>
      </c>
      <c r="U12" s="172">
        <v>18</v>
      </c>
      <c r="V12" s="172">
        <v>19</v>
      </c>
      <c r="W12" s="172">
        <v>20</v>
      </c>
      <c r="X12" s="99"/>
      <c r="Y12" s="99"/>
    </row>
    <row r="13" spans="1:25" ht="22.5" customHeight="1" thickBot="1" x14ac:dyDescent="0.2">
      <c r="D13" s="314" t="s">
        <v>115</v>
      </c>
      <c r="E13" s="315"/>
      <c r="F13" s="114" t="str">
        <f>"Заявленная мощность потребителей"&amp;IF(regionException_flag = 1, ", в т.ч.","")</f>
        <v>Заявленная мощность потребителей</v>
      </c>
      <c r="G13" s="115" t="s">
        <v>129</v>
      </c>
      <c r="H13" s="124">
        <f t="shared" ref="H13:W13" si="2">SUMIF($F$15:$F$48,"="&amp;$F13,H$15:H$48)</f>
        <v>7.4117000000000015</v>
      </c>
      <c r="I13" s="124">
        <f t="shared" si="2"/>
        <v>6.3846999999999996</v>
      </c>
      <c r="J13" s="124">
        <f t="shared" si="2"/>
        <v>6.3347999999999978</v>
      </c>
      <c r="K13" s="124">
        <f t="shared" si="2"/>
        <v>7.3433999999999999</v>
      </c>
      <c r="L13" s="124">
        <f t="shared" si="2"/>
        <v>6.9848999999999997</v>
      </c>
      <c r="M13" s="124">
        <f t="shared" si="2"/>
        <v>6.9831999999999983</v>
      </c>
      <c r="N13" s="124">
        <f t="shared" si="2"/>
        <v>6.3640000000000008</v>
      </c>
      <c r="O13" s="124">
        <f t="shared" si="2"/>
        <v>5.3320000000000007</v>
      </c>
      <c r="P13" s="124">
        <f t="shared" si="2"/>
        <v>5.3320000000000007</v>
      </c>
      <c r="Q13" s="124">
        <f t="shared" si="2"/>
        <v>5.5039999999999996</v>
      </c>
      <c r="R13" s="124">
        <f t="shared" si="2"/>
        <v>5.6244000000000005</v>
      </c>
      <c r="S13" s="124">
        <f t="shared" si="2"/>
        <v>6.1920000000000002</v>
      </c>
      <c r="T13" s="124">
        <f t="shared" si="2"/>
        <v>7.1896000000000004</v>
      </c>
      <c r="U13" s="124">
        <f t="shared" si="2"/>
        <v>7.1379999999999999</v>
      </c>
      <c r="V13" s="124">
        <f t="shared" si="2"/>
        <v>7.4646000000000008</v>
      </c>
      <c r="W13" s="124">
        <f t="shared" si="2"/>
        <v>6.4543416666666662</v>
      </c>
      <c r="X13" s="100"/>
      <c r="Y13" s="99"/>
    </row>
    <row r="14" spans="1:25" s="101" customFormat="1" ht="25.5" hidden="1" customHeight="1" thickBot="1" x14ac:dyDescent="0.2">
      <c r="D14" s="316"/>
      <c r="E14" s="317"/>
      <c r="F14" s="178"/>
      <c r="G14" s="264"/>
      <c r="H14" s="265"/>
      <c r="I14" s="265"/>
      <c r="J14" s="265"/>
      <c r="K14" s="265"/>
      <c r="L14" s="265"/>
      <c r="M14" s="265"/>
      <c r="N14" s="265"/>
      <c r="O14" s="265"/>
      <c r="P14" s="265"/>
      <c r="Q14" s="265"/>
      <c r="R14" s="265"/>
      <c r="S14" s="265"/>
      <c r="T14" s="265"/>
      <c r="U14" s="265"/>
      <c r="V14" s="265"/>
      <c r="W14" s="265"/>
      <c r="X14" s="100"/>
      <c r="Y14" s="99"/>
    </row>
    <row r="15" spans="1:25" s="101" customFormat="1" ht="12" hidden="1" thickTop="1" x14ac:dyDescent="0.15">
      <c r="D15" s="184">
        <v>0</v>
      </c>
      <c r="E15" s="184"/>
      <c r="F15" s="185"/>
      <c r="G15" s="186"/>
      <c r="H15" s="187"/>
      <c r="I15" s="187"/>
      <c r="J15" s="187"/>
      <c r="K15" s="187"/>
      <c r="L15" s="187"/>
      <c r="M15" s="187"/>
      <c r="N15" s="187"/>
      <c r="O15" s="187"/>
      <c r="P15" s="187"/>
      <c r="Q15" s="187"/>
      <c r="R15" s="187"/>
      <c r="S15" s="187"/>
      <c r="T15" s="187"/>
      <c r="U15" s="187"/>
      <c r="V15" s="187"/>
      <c r="W15" s="187"/>
      <c r="X15" s="100"/>
      <c r="Y15" s="99"/>
    </row>
    <row r="16" spans="1:25" s="99" customFormat="1" ht="22.5" customHeight="1" thickTop="1" thickBot="1" x14ac:dyDescent="0.2">
      <c r="C16" s="318" t="s">
        <v>422</v>
      </c>
      <c r="D16" s="320">
        <v>1</v>
      </c>
      <c r="E16" s="322" t="s">
        <v>423</v>
      </c>
      <c r="F16" s="116" t="str">
        <f>"Заявленная мощность потребителей"&amp;IF(regionException_flag = 1, ", в т.ч.","")</f>
        <v>Заявленная мощность потребителей</v>
      </c>
      <c r="G16" s="180" t="s">
        <v>129</v>
      </c>
      <c r="H16" s="196">
        <v>0.4032</v>
      </c>
      <c r="I16" s="196">
        <v>0.32279999999999998</v>
      </c>
      <c r="J16" s="196">
        <v>0.32200000000000001</v>
      </c>
      <c r="K16" s="196">
        <v>0.40100000000000002</v>
      </c>
      <c r="L16" s="196">
        <v>0.39</v>
      </c>
      <c r="M16" s="196">
        <v>0.39</v>
      </c>
      <c r="N16" s="196">
        <v>0.29549999999999998</v>
      </c>
      <c r="O16" s="196">
        <v>0.28999999999999998</v>
      </c>
      <c r="P16" s="196">
        <v>0.28999999999999998</v>
      </c>
      <c r="Q16" s="196">
        <v>0.36</v>
      </c>
      <c r="R16" s="196">
        <v>0.30080000000000001</v>
      </c>
      <c r="S16" s="196">
        <v>0.28999999999999998</v>
      </c>
      <c r="T16" s="196">
        <v>0.3</v>
      </c>
      <c r="U16" s="196">
        <v>0.3</v>
      </c>
      <c r="V16" s="196">
        <v>0.33</v>
      </c>
      <c r="W16" s="195">
        <f>SUM(K16:V16)/12</f>
        <v>0.32810833333333334</v>
      </c>
      <c r="X16" s="324"/>
    </row>
    <row r="17" spans="3:24" s="99" customFormat="1" ht="12" hidden="1" customHeight="1" thickBot="1" x14ac:dyDescent="0.2">
      <c r="C17" s="319"/>
      <c r="D17" s="321"/>
      <c r="E17" s="323"/>
      <c r="F17" s="179"/>
      <c r="G17" s="266"/>
      <c r="H17" s="267"/>
      <c r="I17" s="267"/>
      <c r="J17" s="267"/>
      <c r="K17" s="267"/>
      <c r="L17" s="267"/>
      <c r="M17" s="267"/>
      <c r="N17" s="267"/>
      <c r="O17" s="267"/>
      <c r="P17" s="267"/>
      <c r="Q17" s="267"/>
      <c r="R17" s="267"/>
      <c r="S17" s="267"/>
      <c r="T17" s="267"/>
      <c r="U17" s="267"/>
      <c r="V17" s="267"/>
      <c r="W17" s="267"/>
      <c r="X17" s="324"/>
    </row>
    <row r="18" spans="3:24" s="99" customFormat="1" ht="40.5" customHeight="1" thickTop="1" thickBot="1" x14ac:dyDescent="0.2">
      <c r="C18" s="318" t="s">
        <v>422</v>
      </c>
      <c r="D18" s="320">
        <v>2</v>
      </c>
      <c r="E18" s="322" t="s">
        <v>424</v>
      </c>
      <c r="F18" s="116" t="str">
        <f>"Заявленная мощность потребителей"&amp;IF(regionException_flag = 1, ", в т.ч.","")</f>
        <v>Заявленная мощность потребителей</v>
      </c>
      <c r="G18" s="180" t="s">
        <v>129</v>
      </c>
      <c r="H18" s="196">
        <v>0.01</v>
      </c>
      <c r="I18" s="196">
        <v>9.5999999999999992E-3</v>
      </c>
      <c r="J18" s="196">
        <v>8.9999999999999993E-3</v>
      </c>
      <c r="K18" s="196">
        <v>0.01</v>
      </c>
      <c r="L18" s="196">
        <v>8.9999999999999993E-3</v>
      </c>
      <c r="M18" s="196">
        <v>8.9999999999999993E-3</v>
      </c>
      <c r="N18" s="196">
        <v>8.9999999999999993E-3</v>
      </c>
      <c r="O18" s="196">
        <v>5.1000000000000004E-3</v>
      </c>
      <c r="P18" s="196">
        <v>5.1000000000000004E-3</v>
      </c>
      <c r="Q18" s="196">
        <v>5.0000000000000001E-3</v>
      </c>
      <c r="R18" s="196">
        <v>8.0000000000000002E-3</v>
      </c>
      <c r="S18" s="196">
        <v>8.0000000000000002E-3</v>
      </c>
      <c r="T18" s="196">
        <v>1.2E-2</v>
      </c>
      <c r="U18" s="196">
        <v>8.9999999999999993E-3</v>
      </c>
      <c r="V18" s="196">
        <v>0.01</v>
      </c>
      <c r="W18" s="195">
        <f>SUM(K18:V18)/12</f>
        <v>8.2666666666666652E-3</v>
      </c>
      <c r="X18" s="324"/>
    </row>
    <row r="19" spans="3:24" s="99" customFormat="1" ht="12" hidden="1" customHeight="1" thickBot="1" x14ac:dyDescent="0.2">
      <c r="C19" s="319"/>
      <c r="D19" s="321"/>
      <c r="E19" s="323"/>
      <c r="F19" s="179"/>
      <c r="G19" s="266"/>
      <c r="H19" s="267"/>
      <c r="I19" s="267"/>
      <c r="J19" s="267"/>
      <c r="K19" s="267"/>
      <c r="L19" s="267"/>
      <c r="M19" s="267"/>
      <c r="N19" s="267"/>
      <c r="O19" s="267"/>
      <c r="P19" s="267"/>
      <c r="Q19" s="267"/>
      <c r="R19" s="267"/>
      <c r="S19" s="267"/>
      <c r="T19" s="267"/>
      <c r="U19" s="267"/>
      <c r="V19" s="267"/>
      <c r="W19" s="267"/>
      <c r="X19" s="324"/>
    </row>
    <row r="20" spans="3:24" s="99" customFormat="1" ht="53.25" customHeight="1" thickTop="1" thickBot="1" x14ac:dyDescent="0.2">
      <c r="C20" s="318" t="s">
        <v>422</v>
      </c>
      <c r="D20" s="320">
        <v>3</v>
      </c>
      <c r="E20" s="322" t="s">
        <v>438</v>
      </c>
      <c r="F20" s="116" t="str">
        <f>"Заявленная мощность потребителей"&amp;IF(regionException_flag = 1, ", в т.ч.","")</f>
        <v>Заявленная мощность потребителей</v>
      </c>
      <c r="G20" s="180" t="s">
        <v>129</v>
      </c>
      <c r="H20" s="196">
        <v>8.5000000000000006E-2</v>
      </c>
      <c r="I20" s="196">
        <v>0.08</v>
      </c>
      <c r="J20" s="196">
        <v>9.5000000000000001E-2</v>
      </c>
      <c r="K20" s="196">
        <v>9.6000000000000002E-2</v>
      </c>
      <c r="L20" s="196">
        <v>8.2000000000000003E-2</v>
      </c>
      <c r="M20" s="196">
        <v>8.2000000000000003E-2</v>
      </c>
      <c r="N20" s="196">
        <v>0.08</v>
      </c>
      <c r="O20" s="196">
        <v>0.08</v>
      </c>
      <c r="P20" s="196">
        <v>0.08</v>
      </c>
      <c r="Q20" s="196">
        <v>7.0000000000000007E-2</v>
      </c>
      <c r="R20" s="196">
        <v>7.0000000000000007E-2</v>
      </c>
      <c r="S20" s="196">
        <v>7.0000000000000007E-2</v>
      </c>
      <c r="T20" s="196">
        <v>0.09</v>
      </c>
      <c r="U20" s="196">
        <v>0.09</v>
      </c>
      <c r="V20" s="196">
        <v>0.13</v>
      </c>
      <c r="W20" s="195">
        <f>SUM(K20:V20)/12</f>
        <v>8.5000000000000006E-2</v>
      </c>
      <c r="X20" s="324"/>
    </row>
    <row r="21" spans="3:24" s="99" customFormat="1" ht="12" hidden="1" customHeight="1" thickBot="1" x14ac:dyDescent="0.2">
      <c r="C21" s="319"/>
      <c r="D21" s="321"/>
      <c r="E21" s="323"/>
      <c r="F21" s="179"/>
      <c r="G21" s="266"/>
      <c r="H21" s="267"/>
      <c r="I21" s="267"/>
      <c r="J21" s="267"/>
      <c r="K21" s="267"/>
      <c r="L21" s="267"/>
      <c r="M21" s="267"/>
      <c r="N21" s="267"/>
      <c r="O21" s="267"/>
      <c r="P21" s="267"/>
      <c r="Q21" s="267"/>
      <c r="R21" s="267"/>
      <c r="S21" s="267"/>
      <c r="T21" s="267"/>
      <c r="U21" s="267"/>
      <c r="V21" s="267"/>
      <c r="W21" s="267"/>
      <c r="X21" s="324"/>
    </row>
    <row r="22" spans="3:24" s="99" customFormat="1" ht="68.25" customHeight="1" thickTop="1" thickBot="1" x14ac:dyDescent="0.2">
      <c r="C22" s="318" t="s">
        <v>422</v>
      </c>
      <c r="D22" s="320">
        <v>4</v>
      </c>
      <c r="E22" s="322" t="s">
        <v>436</v>
      </c>
      <c r="F22" s="116" t="str">
        <f>"Заявленная мощность потребителей"&amp;IF(regionException_flag = 1, ", в т.ч.","")</f>
        <v>Заявленная мощность потребителей</v>
      </c>
      <c r="G22" s="180" t="s">
        <v>129</v>
      </c>
      <c r="H22" s="196">
        <v>7.5999999999999998E-2</v>
      </c>
      <c r="I22" s="196">
        <v>9.0200000000000002E-2</v>
      </c>
      <c r="J22" s="196">
        <v>0.08</v>
      </c>
      <c r="K22" s="196">
        <v>9.5000000000000001E-2</v>
      </c>
      <c r="L22" s="196">
        <v>9.5000000000000001E-2</v>
      </c>
      <c r="M22" s="196">
        <v>9.5000000000000001E-2</v>
      </c>
      <c r="N22" s="196">
        <v>9.4799999999999995E-2</v>
      </c>
      <c r="O22" s="196">
        <v>8.0699999999999994E-2</v>
      </c>
      <c r="P22" s="196">
        <v>8.0699999999999994E-2</v>
      </c>
      <c r="Q22" s="196">
        <v>0.04</v>
      </c>
      <c r="R22" s="196">
        <v>0.04</v>
      </c>
      <c r="S22" s="196">
        <v>0.08</v>
      </c>
      <c r="T22" s="196">
        <v>0.11</v>
      </c>
      <c r="U22" s="196">
        <v>0.10100000000000001</v>
      </c>
      <c r="V22" s="196">
        <v>0.13</v>
      </c>
      <c r="W22" s="195">
        <f>SUM(K22:V22)/12</f>
        <v>8.6849999999999997E-2</v>
      </c>
      <c r="X22" s="324"/>
    </row>
    <row r="23" spans="3:24" s="99" customFormat="1" ht="12" hidden="1" customHeight="1" thickBot="1" x14ac:dyDescent="0.2">
      <c r="C23" s="319"/>
      <c r="D23" s="321"/>
      <c r="E23" s="323"/>
      <c r="F23" s="179"/>
      <c r="G23" s="266"/>
      <c r="H23" s="267"/>
      <c r="I23" s="267"/>
      <c r="J23" s="267"/>
      <c r="K23" s="267"/>
      <c r="L23" s="267"/>
      <c r="M23" s="267"/>
      <c r="N23" s="267"/>
      <c r="O23" s="267"/>
      <c r="P23" s="267"/>
      <c r="Q23" s="267"/>
      <c r="R23" s="267"/>
      <c r="S23" s="267"/>
      <c r="T23" s="267"/>
      <c r="U23" s="267"/>
      <c r="V23" s="267"/>
      <c r="W23" s="267"/>
      <c r="X23" s="324"/>
    </row>
    <row r="24" spans="3:24" s="99" customFormat="1" ht="24.75" customHeight="1" thickTop="1" thickBot="1" x14ac:dyDescent="0.2">
      <c r="C24" s="318" t="s">
        <v>422</v>
      </c>
      <c r="D24" s="320">
        <v>5</v>
      </c>
      <c r="E24" s="322" t="s">
        <v>425</v>
      </c>
      <c r="F24" s="116" t="str">
        <f>"Заявленная мощность потребителей"&amp;IF(regionException_flag = 1, ", в т.ч.","")</f>
        <v>Заявленная мощность потребителей</v>
      </c>
      <c r="G24" s="180" t="s">
        <v>129</v>
      </c>
      <c r="H24" s="196">
        <v>4.2000000000000003E-2</v>
      </c>
      <c r="I24" s="196">
        <v>1.4999999999999999E-2</v>
      </c>
      <c r="J24" s="196">
        <v>0.03</v>
      </c>
      <c r="K24" s="196">
        <v>0.04</v>
      </c>
      <c r="L24" s="196">
        <v>0.03</v>
      </c>
      <c r="M24" s="196">
        <v>0.03</v>
      </c>
      <c r="N24" s="196">
        <v>0.02</v>
      </c>
      <c r="O24" s="196">
        <v>1.4999999999999999E-2</v>
      </c>
      <c r="P24" s="196">
        <v>1.4999999999999999E-2</v>
      </c>
      <c r="Q24" s="196">
        <v>1.4999999999999999E-2</v>
      </c>
      <c r="R24" s="196">
        <v>0.02</v>
      </c>
      <c r="S24" s="196">
        <v>0.02</v>
      </c>
      <c r="T24" s="196">
        <v>1.4999999999999999E-2</v>
      </c>
      <c r="U24" s="196">
        <v>2.5000000000000001E-2</v>
      </c>
      <c r="V24" s="196">
        <v>3.1E-2</v>
      </c>
      <c r="W24" s="195">
        <f>SUM(K24:V24)/12</f>
        <v>2.3000000000000003E-2</v>
      </c>
      <c r="X24" s="324"/>
    </row>
    <row r="25" spans="3:24" s="99" customFormat="1" ht="12" hidden="1" customHeight="1" thickBot="1" x14ac:dyDescent="0.2">
      <c r="C25" s="319"/>
      <c r="D25" s="321"/>
      <c r="E25" s="323"/>
      <c r="F25" s="179"/>
      <c r="G25" s="266"/>
      <c r="H25" s="267"/>
      <c r="I25" s="267"/>
      <c r="J25" s="267"/>
      <c r="K25" s="267"/>
      <c r="L25" s="267"/>
      <c r="M25" s="267"/>
      <c r="N25" s="267"/>
      <c r="O25" s="267"/>
      <c r="P25" s="267"/>
      <c r="Q25" s="267"/>
      <c r="R25" s="267"/>
      <c r="S25" s="267"/>
      <c r="T25" s="267"/>
      <c r="U25" s="267"/>
      <c r="V25" s="267"/>
      <c r="W25" s="267"/>
      <c r="X25" s="324"/>
    </row>
    <row r="26" spans="3:24" s="99" customFormat="1" ht="60.75" customHeight="1" thickTop="1" thickBot="1" x14ac:dyDescent="0.2">
      <c r="C26" s="318" t="s">
        <v>422</v>
      </c>
      <c r="D26" s="320">
        <v>6</v>
      </c>
      <c r="E26" s="322" t="s">
        <v>426</v>
      </c>
      <c r="F26" s="116" t="str">
        <f>"Заявленная мощность потребителей"&amp;IF(regionException_flag = 1, ", в т.ч.","")</f>
        <v>Заявленная мощность потребителей</v>
      </c>
      <c r="G26" s="180" t="s">
        <v>129</v>
      </c>
      <c r="H26" s="196">
        <v>2.6278999999999999</v>
      </c>
      <c r="I26" s="196">
        <v>2.2349999999999999</v>
      </c>
      <c r="J26" s="196">
        <v>2.2000000000000002</v>
      </c>
      <c r="K26" s="196">
        <v>2.5</v>
      </c>
      <c r="L26" s="196">
        <v>2.2999999999999998</v>
      </c>
      <c r="M26" s="196">
        <v>2.2999999999999998</v>
      </c>
      <c r="N26" s="196">
        <v>2.2000000000000002</v>
      </c>
      <c r="O26" s="196">
        <v>2.1</v>
      </c>
      <c r="P26" s="196">
        <v>2.1</v>
      </c>
      <c r="Q26" s="196">
        <v>2</v>
      </c>
      <c r="R26" s="196">
        <v>2</v>
      </c>
      <c r="S26" s="196">
        <v>2.25</v>
      </c>
      <c r="T26" s="196">
        <v>2.2000000000000002</v>
      </c>
      <c r="U26" s="196">
        <v>2.1</v>
      </c>
      <c r="V26" s="196">
        <v>2.19</v>
      </c>
      <c r="W26" s="195">
        <f>SUM(K26:V26)/12</f>
        <v>2.186666666666667</v>
      </c>
      <c r="X26" s="324"/>
    </row>
    <row r="27" spans="3:24" s="99" customFormat="1" ht="12" hidden="1" customHeight="1" thickBot="1" x14ac:dyDescent="0.2">
      <c r="C27" s="319"/>
      <c r="D27" s="321"/>
      <c r="E27" s="323"/>
      <c r="F27" s="179"/>
      <c r="G27" s="266"/>
      <c r="H27" s="267"/>
      <c r="I27" s="267"/>
      <c r="J27" s="267"/>
      <c r="K27" s="267"/>
      <c r="L27" s="267"/>
      <c r="M27" s="267"/>
      <c r="N27" s="267"/>
      <c r="O27" s="267"/>
      <c r="P27" s="267"/>
      <c r="Q27" s="267"/>
      <c r="R27" s="267"/>
      <c r="S27" s="267"/>
      <c r="T27" s="267"/>
      <c r="U27" s="267"/>
      <c r="V27" s="267"/>
      <c r="W27" s="267"/>
      <c r="X27" s="324"/>
    </row>
    <row r="28" spans="3:24" s="99" customFormat="1" ht="19.5" customHeight="1" thickTop="1" thickBot="1" x14ac:dyDescent="0.2">
      <c r="C28" s="318" t="s">
        <v>422</v>
      </c>
      <c r="D28" s="320">
        <v>7</v>
      </c>
      <c r="E28" s="322" t="s">
        <v>437</v>
      </c>
      <c r="F28" s="116" t="str">
        <f>"Заявленная мощность потребителей"&amp;IF(regionException_flag = 1, ", в т.ч.","")</f>
        <v>Заявленная мощность потребителей</v>
      </c>
      <c r="G28" s="180" t="s">
        <v>129</v>
      </c>
      <c r="H28" s="196">
        <v>0</v>
      </c>
      <c r="I28" s="196">
        <v>0.27279999999999999</v>
      </c>
      <c r="J28" s="196">
        <v>0.28000000000000003</v>
      </c>
      <c r="K28" s="196">
        <v>0.4</v>
      </c>
      <c r="L28" s="196">
        <v>0.4</v>
      </c>
      <c r="M28" s="196">
        <v>0.4</v>
      </c>
      <c r="N28" s="196">
        <v>0.35</v>
      </c>
      <c r="O28" s="196">
        <v>0.05</v>
      </c>
      <c r="P28" s="196">
        <v>0.05</v>
      </c>
      <c r="Q28" s="196">
        <v>5.0000000000000001E-3</v>
      </c>
      <c r="R28" s="196">
        <v>4.5999999999999999E-3</v>
      </c>
      <c r="S28" s="196">
        <v>0.06</v>
      </c>
      <c r="T28" s="196">
        <v>0.6</v>
      </c>
      <c r="U28" s="196">
        <v>0.7</v>
      </c>
      <c r="V28" s="196">
        <v>0.70650000000000002</v>
      </c>
      <c r="W28" s="195">
        <f>SUM(K28:V28)/12</f>
        <v>0.31050833333333339</v>
      </c>
      <c r="X28" s="324"/>
    </row>
    <row r="29" spans="3:24" s="99" customFormat="1" ht="12" hidden="1" customHeight="1" thickBot="1" x14ac:dyDescent="0.2">
      <c r="C29" s="319"/>
      <c r="D29" s="321"/>
      <c r="E29" s="323"/>
      <c r="F29" s="179"/>
      <c r="G29" s="266"/>
      <c r="H29" s="267"/>
      <c r="I29" s="267"/>
      <c r="J29" s="267"/>
      <c r="K29" s="267"/>
      <c r="L29" s="267"/>
      <c r="M29" s="267"/>
      <c r="N29" s="267"/>
      <c r="O29" s="267"/>
      <c r="P29" s="267"/>
      <c r="Q29" s="267"/>
      <c r="R29" s="267"/>
      <c r="S29" s="267"/>
      <c r="T29" s="267"/>
      <c r="U29" s="267"/>
      <c r="V29" s="267"/>
      <c r="W29" s="267"/>
      <c r="X29" s="324"/>
    </row>
    <row r="30" spans="3:24" s="99" customFormat="1" ht="27" customHeight="1" thickTop="1" thickBot="1" x14ac:dyDescent="0.2">
      <c r="C30" s="318" t="s">
        <v>422</v>
      </c>
      <c r="D30" s="320">
        <v>8</v>
      </c>
      <c r="E30" s="322" t="s">
        <v>427</v>
      </c>
      <c r="F30" s="116" t="str">
        <f>"Заявленная мощность потребителей"&amp;IF(regionException_flag = 1, ", в т.ч.","")</f>
        <v>Заявленная мощность потребителей</v>
      </c>
      <c r="G30" s="180" t="s">
        <v>129</v>
      </c>
      <c r="H30" s="196">
        <v>0.81179999999999997</v>
      </c>
      <c r="I30" s="196">
        <v>0.37859999999999999</v>
      </c>
      <c r="J30" s="196">
        <v>0.35</v>
      </c>
      <c r="K30" s="196">
        <v>0.4</v>
      </c>
      <c r="L30" s="196">
        <v>0.35</v>
      </c>
      <c r="M30" s="196">
        <v>0.35</v>
      </c>
      <c r="N30" s="196">
        <v>0.3</v>
      </c>
      <c r="O30" s="196">
        <v>6.3899999999999998E-2</v>
      </c>
      <c r="P30" s="196">
        <v>6.3899999999999998E-2</v>
      </c>
      <c r="Q30" s="196">
        <v>1E-3</v>
      </c>
      <c r="R30" s="196">
        <v>1E-3</v>
      </c>
      <c r="S30" s="196">
        <v>9.5000000000000001E-2</v>
      </c>
      <c r="T30" s="196">
        <v>0.4</v>
      </c>
      <c r="U30" s="196">
        <v>0.4</v>
      </c>
      <c r="V30" s="196">
        <v>0.40500000000000003</v>
      </c>
      <c r="W30" s="195">
        <f>SUM(K30:V30)/12</f>
        <v>0.23581666666666665</v>
      </c>
      <c r="X30" s="324"/>
    </row>
    <row r="31" spans="3:24" s="99" customFormat="1" ht="12" hidden="1" customHeight="1" thickBot="1" x14ac:dyDescent="0.2">
      <c r="C31" s="319"/>
      <c r="D31" s="321"/>
      <c r="E31" s="323"/>
      <c r="F31" s="179"/>
      <c r="G31" s="266"/>
      <c r="H31" s="267"/>
      <c r="I31" s="267"/>
      <c r="J31" s="267"/>
      <c r="K31" s="267"/>
      <c r="L31" s="267"/>
      <c r="M31" s="267"/>
      <c r="N31" s="267"/>
      <c r="O31" s="267"/>
      <c r="P31" s="267"/>
      <c r="Q31" s="267"/>
      <c r="R31" s="267"/>
      <c r="S31" s="267"/>
      <c r="T31" s="267"/>
      <c r="U31" s="267"/>
      <c r="V31" s="267"/>
      <c r="W31" s="267"/>
      <c r="X31" s="324"/>
    </row>
    <row r="32" spans="3:24" s="99" customFormat="1" ht="26.25" customHeight="1" thickTop="1" thickBot="1" x14ac:dyDescent="0.2">
      <c r="C32" s="318" t="s">
        <v>422</v>
      </c>
      <c r="D32" s="320">
        <v>9</v>
      </c>
      <c r="E32" s="322" t="s">
        <v>428</v>
      </c>
      <c r="F32" s="116" t="str">
        <f>"Заявленная мощность потребителей"&amp;IF(regionException_flag = 1, ", в т.ч.","")</f>
        <v>Заявленная мощность потребителей</v>
      </c>
      <c r="G32" s="180" t="s">
        <v>129</v>
      </c>
      <c r="H32" s="196">
        <v>8.5000000000000006E-2</v>
      </c>
      <c r="I32" s="196">
        <v>0.09</v>
      </c>
      <c r="J32" s="196">
        <v>0.09</v>
      </c>
      <c r="K32" s="196">
        <v>0.09</v>
      </c>
      <c r="L32" s="196">
        <v>0.09</v>
      </c>
      <c r="M32" s="196">
        <v>0.09</v>
      </c>
      <c r="N32" s="196">
        <v>0.08</v>
      </c>
      <c r="O32" s="196">
        <v>0.05</v>
      </c>
      <c r="P32" s="196">
        <v>0.05</v>
      </c>
      <c r="Q32" s="196">
        <v>4.5499999999999999E-2</v>
      </c>
      <c r="R32" s="196">
        <v>7.0000000000000007E-2</v>
      </c>
      <c r="S32" s="196">
        <v>0.10199999999999999</v>
      </c>
      <c r="T32" s="196">
        <v>0.12</v>
      </c>
      <c r="U32" s="196">
        <v>0.14000000000000001</v>
      </c>
      <c r="V32" s="196">
        <v>0.16</v>
      </c>
      <c r="W32" s="195">
        <f>SUM(K32:V32)/12</f>
        <v>9.0624999999999997E-2</v>
      </c>
      <c r="X32" s="324"/>
    </row>
    <row r="33" spans="3:24" s="99" customFormat="1" ht="12" hidden="1" customHeight="1" thickBot="1" x14ac:dyDescent="0.2">
      <c r="C33" s="319"/>
      <c r="D33" s="321"/>
      <c r="E33" s="323"/>
      <c r="F33" s="179"/>
      <c r="G33" s="266"/>
      <c r="H33" s="267"/>
      <c r="I33" s="267"/>
      <c r="J33" s="267"/>
      <c r="K33" s="267"/>
      <c r="L33" s="267"/>
      <c r="M33" s="267"/>
      <c r="N33" s="267"/>
      <c r="O33" s="267"/>
      <c r="P33" s="267"/>
      <c r="Q33" s="267"/>
      <c r="R33" s="267"/>
      <c r="S33" s="267"/>
      <c r="T33" s="267"/>
      <c r="U33" s="267"/>
      <c r="V33" s="267"/>
      <c r="W33" s="267"/>
      <c r="X33" s="324"/>
    </row>
    <row r="34" spans="3:24" s="99" customFormat="1" ht="28.5" customHeight="1" thickTop="1" thickBot="1" x14ac:dyDescent="0.2">
      <c r="C34" s="318" t="s">
        <v>422</v>
      </c>
      <c r="D34" s="320">
        <v>10</v>
      </c>
      <c r="E34" s="322" t="s">
        <v>429</v>
      </c>
      <c r="F34" s="116" t="str">
        <f>"Заявленная мощность потребителей"&amp;IF(regionException_flag = 1, ", в т.ч.","")</f>
        <v>Заявленная мощность потребителей</v>
      </c>
      <c r="G34" s="180" t="s">
        <v>129</v>
      </c>
      <c r="H34" s="196">
        <v>1.9830000000000001</v>
      </c>
      <c r="I34" s="196">
        <v>1.7</v>
      </c>
      <c r="J34" s="196">
        <v>1.5</v>
      </c>
      <c r="K34" s="196">
        <v>1.9</v>
      </c>
      <c r="L34" s="196">
        <v>1.85</v>
      </c>
      <c r="M34" s="196">
        <v>1.8483000000000001</v>
      </c>
      <c r="N34" s="196">
        <v>1.8</v>
      </c>
      <c r="O34" s="196">
        <v>1.5</v>
      </c>
      <c r="P34" s="196">
        <v>1.5</v>
      </c>
      <c r="Q34" s="196">
        <v>1.4671000000000001</v>
      </c>
      <c r="R34" s="196">
        <v>1.5</v>
      </c>
      <c r="S34" s="196">
        <v>1.6</v>
      </c>
      <c r="T34" s="196">
        <v>1.6</v>
      </c>
      <c r="U34" s="196">
        <v>1.5</v>
      </c>
      <c r="V34" s="196">
        <v>1.6372</v>
      </c>
      <c r="W34" s="195">
        <f>SUM(K34:V34)/12</f>
        <v>1.6418833333333334</v>
      </c>
      <c r="X34" s="324"/>
    </row>
    <row r="35" spans="3:24" s="99" customFormat="1" ht="12" hidden="1" customHeight="1" thickBot="1" x14ac:dyDescent="0.2">
      <c r="C35" s="319"/>
      <c r="D35" s="321"/>
      <c r="E35" s="323"/>
      <c r="F35" s="179"/>
      <c r="G35" s="266"/>
      <c r="H35" s="267"/>
      <c r="I35" s="267"/>
      <c r="J35" s="267"/>
      <c r="K35" s="267"/>
      <c r="L35" s="267"/>
      <c r="M35" s="267"/>
      <c r="N35" s="267"/>
      <c r="O35" s="267"/>
      <c r="P35" s="267"/>
      <c r="Q35" s="267"/>
      <c r="R35" s="267"/>
      <c r="S35" s="267"/>
      <c r="T35" s="267"/>
      <c r="U35" s="267"/>
      <c r="V35" s="267"/>
      <c r="W35" s="267"/>
      <c r="X35" s="324"/>
    </row>
    <row r="36" spans="3:24" s="99" customFormat="1" ht="45.75" customHeight="1" thickTop="1" thickBot="1" x14ac:dyDescent="0.2">
      <c r="C36" s="318" t="s">
        <v>422</v>
      </c>
      <c r="D36" s="320">
        <v>11</v>
      </c>
      <c r="E36" s="322" t="s">
        <v>430</v>
      </c>
      <c r="F36" s="116" t="str">
        <f>"Заявленная мощность потребителей"&amp;IF(regionException_flag = 1, ", в т.ч.","")</f>
        <v>Заявленная мощность потребителей</v>
      </c>
      <c r="G36" s="180" t="s">
        <v>129</v>
      </c>
      <c r="H36" s="196">
        <v>0.11799999999999999</v>
      </c>
      <c r="I36" s="196">
        <v>9.8799999999999999E-2</v>
      </c>
      <c r="J36" s="196">
        <v>9.8799999999999999E-2</v>
      </c>
      <c r="K36" s="196">
        <v>0.1</v>
      </c>
      <c r="L36" s="196">
        <v>0.1</v>
      </c>
      <c r="M36" s="196">
        <v>0.1</v>
      </c>
      <c r="N36" s="196">
        <v>0.09</v>
      </c>
      <c r="O36" s="196">
        <v>0.08</v>
      </c>
      <c r="P36" s="196">
        <v>0.08</v>
      </c>
      <c r="Q36" s="196">
        <v>0.08</v>
      </c>
      <c r="R36" s="196">
        <v>0.09</v>
      </c>
      <c r="S36" s="196">
        <v>9.5000000000000001E-2</v>
      </c>
      <c r="T36" s="196">
        <v>0.1</v>
      </c>
      <c r="U36" s="196">
        <v>0.1</v>
      </c>
      <c r="V36" s="196">
        <v>0.11</v>
      </c>
      <c r="W36" s="195">
        <f>SUM(K36:V36)/12</f>
        <v>9.375E-2</v>
      </c>
      <c r="X36" s="324"/>
    </row>
    <row r="37" spans="3:24" s="99" customFormat="1" ht="12" hidden="1" customHeight="1" thickBot="1" x14ac:dyDescent="0.2">
      <c r="C37" s="319"/>
      <c r="D37" s="321"/>
      <c r="E37" s="323"/>
      <c r="F37" s="179"/>
      <c r="G37" s="266"/>
      <c r="H37" s="267"/>
      <c r="I37" s="267"/>
      <c r="J37" s="267"/>
      <c r="K37" s="267"/>
      <c r="L37" s="267"/>
      <c r="M37" s="267"/>
      <c r="N37" s="267"/>
      <c r="O37" s="267"/>
      <c r="P37" s="267"/>
      <c r="Q37" s="267"/>
      <c r="R37" s="267"/>
      <c r="S37" s="267"/>
      <c r="T37" s="267"/>
      <c r="U37" s="267"/>
      <c r="V37" s="267"/>
      <c r="W37" s="267"/>
      <c r="X37" s="324"/>
    </row>
    <row r="38" spans="3:24" s="99" customFormat="1" ht="25.5" customHeight="1" thickTop="1" thickBot="1" x14ac:dyDescent="0.2">
      <c r="C38" s="318" t="s">
        <v>422</v>
      </c>
      <c r="D38" s="320">
        <v>12</v>
      </c>
      <c r="E38" s="322" t="s">
        <v>431</v>
      </c>
      <c r="F38" s="116" t="str">
        <f>"Заявленная мощность потребителей"&amp;IF(regionException_flag = 1, ", в т.ч.","")</f>
        <v>Заявленная мощность потребителей</v>
      </c>
      <c r="G38" s="180" t="s">
        <v>129</v>
      </c>
      <c r="H38" s="196">
        <v>3.0000000000000001E-3</v>
      </c>
      <c r="I38" s="196">
        <v>2.3999999999999998E-3</v>
      </c>
      <c r="J38" s="196">
        <v>2.3999999999999998E-3</v>
      </c>
      <c r="K38" s="196">
        <v>2.3999999999999998E-3</v>
      </c>
      <c r="L38" s="196">
        <v>2E-3</v>
      </c>
      <c r="M38" s="196">
        <v>2E-3</v>
      </c>
      <c r="N38" s="196">
        <v>2.0999999999999999E-3</v>
      </c>
      <c r="O38" s="196">
        <v>1.4E-3</v>
      </c>
      <c r="P38" s="196">
        <v>1.4E-3</v>
      </c>
      <c r="Q38" s="196">
        <v>1.1999999999999999E-3</v>
      </c>
      <c r="R38" s="196">
        <v>2E-3</v>
      </c>
      <c r="S38" s="196">
        <v>2.5000000000000001E-3</v>
      </c>
      <c r="T38" s="196">
        <v>3.5000000000000001E-3</v>
      </c>
      <c r="U38" s="196">
        <v>3.0000000000000001E-3</v>
      </c>
      <c r="V38" s="196">
        <v>3.0000000000000001E-3</v>
      </c>
      <c r="W38" s="195">
        <f>SUM(K38:V38)/12</f>
        <v>2.208333333333333E-3</v>
      </c>
      <c r="X38" s="324"/>
    </row>
    <row r="39" spans="3:24" s="99" customFormat="1" ht="3.75" hidden="1" customHeight="1" thickBot="1" x14ac:dyDescent="0.2">
      <c r="C39" s="319"/>
      <c r="D39" s="321"/>
      <c r="E39" s="323"/>
      <c r="F39" s="179"/>
      <c r="G39" s="266"/>
      <c r="H39" s="267"/>
      <c r="I39" s="267"/>
      <c r="J39" s="267"/>
      <c r="K39" s="267"/>
      <c r="L39" s="267"/>
      <c r="M39" s="267"/>
      <c r="N39" s="267"/>
      <c r="O39" s="267"/>
      <c r="P39" s="267"/>
      <c r="Q39" s="267"/>
      <c r="R39" s="267"/>
      <c r="S39" s="267"/>
      <c r="T39" s="267"/>
      <c r="U39" s="267"/>
      <c r="V39" s="267"/>
      <c r="W39" s="267"/>
      <c r="X39" s="324"/>
    </row>
    <row r="40" spans="3:24" s="99" customFormat="1" ht="41.25" customHeight="1" thickTop="1" thickBot="1" x14ac:dyDescent="0.2">
      <c r="C40" s="318" t="s">
        <v>422</v>
      </c>
      <c r="D40" s="320">
        <v>13</v>
      </c>
      <c r="E40" s="322" t="s">
        <v>432</v>
      </c>
      <c r="F40" s="116" t="str">
        <f>"Заявленная мощность потребителей"&amp;IF(regionException_flag = 1, ", в т.ч.","")</f>
        <v>Заявленная мощность потребителей</v>
      </c>
      <c r="G40" s="180" t="s">
        <v>129</v>
      </c>
      <c r="H40" s="196">
        <v>4.4999999999999997E-3</v>
      </c>
      <c r="I40" s="196">
        <v>3.3999999999999998E-3</v>
      </c>
      <c r="J40" s="196">
        <v>4.0000000000000001E-3</v>
      </c>
      <c r="K40" s="196">
        <v>4.4999999999999997E-3</v>
      </c>
      <c r="L40" s="196">
        <v>4.0000000000000001E-3</v>
      </c>
      <c r="M40" s="196">
        <v>4.0000000000000001E-3</v>
      </c>
      <c r="N40" s="196">
        <v>3.0999999999999999E-3</v>
      </c>
      <c r="O40" s="196">
        <v>2.5999999999999999E-3</v>
      </c>
      <c r="P40" s="196">
        <v>2.5999999999999999E-3</v>
      </c>
      <c r="Q40" s="196">
        <v>2.2000000000000001E-3</v>
      </c>
      <c r="R40" s="196">
        <v>3.0000000000000001E-3</v>
      </c>
      <c r="S40" s="196">
        <v>3.5000000000000001E-3</v>
      </c>
      <c r="T40" s="196">
        <v>3.5999999999999999E-3</v>
      </c>
      <c r="U40" s="196">
        <v>3.8999999999999998E-3</v>
      </c>
      <c r="V40" s="196">
        <v>4.0000000000000001E-3</v>
      </c>
      <c r="W40" s="195">
        <f>SUM(K40:V40)/12</f>
        <v>3.4166666666666664E-3</v>
      </c>
      <c r="X40" s="324"/>
    </row>
    <row r="41" spans="3:24" s="99" customFormat="1" ht="12" hidden="1" customHeight="1" thickBot="1" x14ac:dyDescent="0.2">
      <c r="C41" s="319"/>
      <c r="D41" s="321"/>
      <c r="E41" s="323"/>
      <c r="F41" s="179"/>
      <c r="G41" s="266"/>
      <c r="H41" s="267"/>
      <c r="I41" s="267"/>
      <c r="J41" s="267"/>
      <c r="K41" s="267"/>
      <c r="L41" s="267"/>
      <c r="M41" s="267"/>
      <c r="N41" s="267"/>
      <c r="O41" s="267"/>
      <c r="P41" s="267"/>
      <c r="Q41" s="267"/>
      <c r="R41" s="267"/>
      <c r="S41" s="267"/>
      <c r="T41" s="267"/>
      <c r="U41" s="267"/>
      <c r="V41" s="267"/>
      <c r="W41" s="267"/>
      <c r="X41" s="324"/>
    </row>
    <row r="42" spans="3:24" s="99" customFormat="1" ht="29.25" customHeight="1" thickTop="1" thickBot="1" x14ac:dyDescent="0.2">
      <c r="C42" s="318" t="s">
        <v>422</v>
      </c>
      <c r="D42" s="320">
        <v>14</v>
      </c>
      <c r="E42" s="322" t="s">
        <v>433</v>
      </c>
      <c r="F42" s="116" t="str">
        <f>"Заявленная мощность потребителей"&amp;IF(regionException_flag = 1, ", в т.ч.","")</f>
        <v>Заявленная мощность потребителей</v>
      </c>
      <c r="G42" s="180" t="s">
        <v>129</v>
      </c>
      <c r="H42" s="196">
        <v>0.01</v>
      </c>
      <c r="I42" s="196">
        <v>9.7999999999999997E-3</v>
      </c>
      <c r="J42" s="196">
        <v>8.0000000000000002E-3</v>
      </c>
      <c r="K42" s="196">
        <v>9.7999999999999997E-3</v>
      </c>
      <c r="L42" s="196">
        <v>7.9000000000000008E-3</v>
      </c>
      <c r="M42" s="196">
        <v>7.9000000000000008E-3</v>
      </c>
      <c r="N42" s="196">
        <v>8.0000000000000002E-3</v>
      </c>
      <c r="O42" s="196">
        <v>8.0000000000000002E-3</v>
      </c>
      <c r="P42" s="196">
        <v>8.0000000000000002E-3</v>
      </c>
      <c r="Q42" s="196">
        <v>8.0000000000000002E-3</v>
      </c>
      <c r="R42" s="196">
        <v>8.9999999999999993E-3</v>
      </c>
      <c r="S42" s="196">
        <v>0.01</v>
      </c>
      <c r="T42" s="196">
        <v>0.01</v>
      </c>
      <c r="U42" s="196">
        <v>0.01</v>
      </c>
      <c r="V42" s="196">
        <v>1.15E-2</v>
      </c>
      <c r="W42" s="195">
        <f>SUM(K42:V42)/12</f>
        <v>9.0083333333333317E-3</v>
      </c>
      <c r="X42" s="324"/>
    </row>
    <row r="43" spans="3:24" s="99" customFormat="1" ht="12" hidden="1" customHeight="1" thickBot="1" x14ac:dyDescent="0.2">
      <c r="C43" s="319"/>
      <c r="D43" s="321"/>
      <c r="E43" s="323"/>
      <c r="F43" s="179"/>
      <c r="G43" s="266"/>
      <c r="H43" s="267"/>
      <c r="I43" s="267"/>
      <c r="J43" s="267"/>
      <c r="K43" s="267"/>
      <c r="L43" s="267"/>
      <c r="M43" s="267"/>
      <c r="N43" s="267"/>
      <c r="O43" s="267"/>
      <c r="P43" s="267"/>
      <c r="Q43" s="267"/>
      <c r="R43" s="267"/>
      <c r="S43" s="267"/>
      <c r="T43" s="267"/>
      <c r="U43" s="267"/>
      <c r="V43" s="267"/>
      <c r="W43" s="267"/>
      <c r="X43" s="324"/>
    </row>
    <row r="44" spans="3:24" s="99" customFormat="1" ht="27" customHeight="1" thickTop="1" thickBot="1" x14ac:dyDescent="0.2">
      <c r="C44" s="318" t="s">
        <v>422</v>
      </c>
      <c r="D44" s="320">
        <v>15</v>
      </c>
      <c r="E44" s="322" t="s">
        <v>434</v>
      </c>
      <c r="F44" s="116" t="str">
        <f>"Заявленная мощность потребителей"&amp;IF(regionException_flag = 1, ", в т.ч.","")</f>
        <v>Заявленная мощность потребителей</v>
      </c>
      <c r="G44" s="180" t="s">
        <v>129</v>
      </c>
      <c r="H44" s="196">
        <v>5.3E-3</v>
      </c>
      <c r="I44" s="196">
        <v>5.7000000000000002E-3</v>
      </c>
      <c r="J44" s="196">
        <v>5.4999999999999997E-3</v>
      </c>
      <c r="K44" s="196">
        <v>5.7000000000000002E-3</v>
      </c>
      <c r="L44" s="196">
        <v>5.0000000000000001E-3</v>
      </c>
      <c r="M44" s="196">
        <v>5.0000000000000001E-3</v>
      </c>
      <c r="N44" s="196">
        <v>5.0000000000000001E-3</v>
      </c>
      <c r="O44" s="196">
        <v>5.3E-3</v>
      </c>
      <c r="P44" s="196">
        <v>5.3E-3</v>
      </c>
      <c r="Q44" s="196">
        <v>4.0000000000000001E-3</v>
      </c>
      <c r="R44" s="196">
        <v>6.0000000000000001E-3</v>
      </c>
      <c r="S44" s="196">
        <v>6.0000000000000001E-3</v>
      </c>
      <c r="T44" s="196">
        <v>6.0000000000000001E-3</v>
      </c>
      <c r="U44" s="196">
        <v>6.1000000000000004E-3</v>
      </c>
      <c r="V44" s="196">
        <v>6.4000000000000003E-3</v>
      </c>
      <c r="W44" s="195">
        <f>SUM(K44:V44)/12</f>
        <v>5.4833333333333331E-3</v>
      </c>
      <c r="X44" s="324"/>
    </row>
    <row r="45" spans="3:24" s="99" customFormat="1" ht="12" hidden="1" customHeight="1" thickBot="1" x14ac:dyDescent="0.2">
      <c r="C45" s="319"/>
      <c r="D45" s="321"/>
      <c r="E45" s="323"/>
      <c r="F45" s="179"/>
      <c r="G45" s="266"/>
      <c r="H45" s="267"/>
      <c r="I45" s="267"/>
      <c r="J45" s="267"/>
      <c r="K45" s="267"/>
      <c r="L45" s="267"/>
      <c r="M45" s="267"/>
      <c r="N45" s="267"/>
      <c r="O45" s="267"/>
      <c r="P45" s="267"/>
      <c r="Q45" s="267"/>
      <c r="R45" s="267"/>
      <c r="S45" s="267"/>
      <c r="T45" s="267"/>
      <c r="U45" s="267"/>
      <c r="V45" s="267"/>
      <c r="W45" s="267"/>
      <c r="X45" s="324"/>
    </row>
    <row r="46" spans="3:24" s="99" customFormat="1" ht="22.5" customHeight="1" thickTop="1" thickBot="1" x14ac:dyDescent="0.2">
      <c r="C46" s="318" t="s">
        <v>422</v>
      </c>
      <c r="D46" s="320">
        <v>16</v>
      </c>
      <c r="E46" s="322" t="s">
        <v>435</v>
      </c>
      <c r="F46" s="116" t="str">
        <f>"Заявленная мощность потребителей"&amp;IF(regionException_flag = 1, ", в т.ч.","")</f>
        <v>Заявленная мощность потребителей</v>
      </c>
      <c r="G46" s="180" t="s">
        <v>129</v>
      </c>
      <c r="H46" s="196">
        <v>1.147</v>
      </c>
      <c r="I46" s="196">
        <v>1.0706</v>
      </c>
      <c r="J46" s="196">
        <v>1.2601</v>
      </c>
      <c r="K46" s="196">
        <v>1.2889999999999999</v>
      </c>
      <c r="L46" s="196">
        <v>1.27</v>
      </c>
      <c r="M46" s="196">
        <v>1.27</v>
      </c>
      <c r="N46" s="196">
        <v>1.0265</v>
      </c>
      <c r="O46" s="196">
        <v>1</v>
      </c>
      <c r="P46" s="196">
        <v>1</v>
      </c>
      <c r="Q46" s="196">
        <v>1.4</v>
      </c>
      <c r="R46" s="196">
        <v>1.5</v>
      </c>
      <c r="S46" s="196">
        <v>1.5</v>
      </c>
      <c r="T46" s="196">
        <v>1.6194999999999999</v>
      </c>
      <c r="U46" s="196">
        <v>1.65</v>
      </c>
      <c r="V46" s="196">
        <v>1.6</v>
      </c>
      <c r="W46" s="195">
        <f>SUM(K46:V46)/12</f>
        <v>1.34375</v>
      </c>
      <c r="X46" s="324"/>
    </row>
    <row r="47" spans="3:24" s="99" customFormat="1" ht="12" hidden="1" customHeight="1" thickBot="1" x14ac:dyDescent="0.2">
      <c r="C47" s="319"/>
      <c r="D47" s="321"/>
      <c r="E47" s="323"/>
      <c r="F47" s="179"/>
      <c r="G47" s="266"/>
      <c r="H47" s="267"/>
      <c r="I47" s="267"/>
      <c r="J47" s="267"/>
      <c r="K47" s="267"/>
      <c r="L47" s="267"/>
      <c r="M47" s="267"/>
      <c r="N47" s="267"/>
      <c r="O47" s="267"/>
      <c r="P47" s="267"/>
      <c r="Q47" s="267"/>
      <c r="R47" s="267"/>
      <c r="S47" s="267"/>
      <c r="T47" s="267"/>
      <c r="U47" s="267"/>
      <c r="V47" s="267"/>
      <c r="W47" s="267"/>
      <c r="X47" s="324"/>
    </row>
    <row r="48" spans="3:24" ht="12" thickTop="1" x14ac:dyDescent="0.15">
      <c r="D48" s="188"/>
      <c r="E48" s="189" t="s">
        <v>204</v>
      </c>
      <c r="F48" s="190"/>
      <c r="G48" s="190"/>
      <c r="H48" s="190"/>
      <c r="I48" s="190"/>
      <c r="J48" s="190"/>
      <c r="K48" s="190"/>
      <c r="L48" s="190"/>
      <c r="M48" s="190"/>
      <c r="N48" s="190"/>
      <c r="O48" s="190"/>
      <c r="P48" s="190"/>
      <c r="Q48" s="190"/>
      <c r="R48" s="190"/>
      <c r="S48" s="190"/>
      <c r="T48" s="190"/>
      <c r="U48" s="190"/>
      <c r="V48" s="190"/>
      <c r="W48" s="191"/>
    </row>
  </sheetData>
  <sheetProtection password="BC0D" sheet="1" objects="1" scenarios="1" formatColumns="0" formatRows="0"/>
  <mergeCells count="66">
    <mergeCell ref="C44:C45"/>
    <mergeCell ref="D44:D45"/>
    <mergeCell ref="E44:E45"/>
    <mergeCell ref="X44:X45"/>
    <mergeCell ref="C46:C47"/>
    <mergeCell ref="D46:D47"/>
    <mergeCell ref="E46:E47"/>
    <mergeCell ref="X46:X47"/>
    <mergeCell ref="C40:C41"/>
    <mergeCell ref="D40:D41"/>
    <mergeCell ref="E40:E41"/>
    <mergeCell ref="X40:X41"/>
    <mergeCell ref="C42:C43"/>
    <mergeCell ref="D42:D43"/>
    <mergeCell ref="E42:E43"/>
    <mergeCell ref="X42:X43"/>
    <mergeCell ref="C36:C37"/>
    <mergeCell ref="D36:D37"/>
    <mergeCell ref="E36:E37"/>
    <mergeCell ref="X36:X37"/>
    <mergeCell ref="C38:C39"/>
    <mergeCell ref="D38:D39"/>
    <mergeCell ref="E38:E39"/>
    <mergeCell ref="X38:X39"/>
    <mergeCell ref="C32:C33"/>
    <mergeCell ref="D32:D33"/>
    <mergeCell ref="E32:E33"/>
    <mergeCell ref="X32:X33"/>
    <mergeCell ref="C34:C35"/>
    <mergeCell ref="D34:D35"/>
    <mergeCell ref="E34:E35"/>
    <mergeCell ref="X34:X35"/>
    <mergeCell ref="C28:C29"/>
    <mergeCell ref="D28:D29"/>
    <mergeCell ref="E28:E29"/>
    <mergeCell ref="X28:X29"/>
    <mergeCell ref="C30:C31"/>
    <mergeCell ref="D30:D31"/>
    <mergeCell ref="E30:E31"/>
    <mergeCell ref="X30:X31"/>
    <mergeCell ref="C24:C25"/>
    <mergeCell ref="D24:D25"/>
    <mergeCell ref="E24:E25"/>
    <mergeCell ref="X24:X25"/>
    <mergeCell ref="C26:C27"/>
    <mergeCell ref="D26:D27"/>
    <mergeCell ref="E26:E27"/>
    <mergeCell ref="X26:X27"/>
    <mergeCell ref="C20:C21"/>
    <mergeCell ref="D20:D21"/>
    <mergeCell ref="E20:E21"/>
    <mergeCell ref="X20:X21"/>
    <mergeCell ref="C22:C23"/>
    <mergeCell ref="D22:D23"/>
    <mergeCell ref="E22:E23"/>
    <mergeCell ref="X22:X23"/>
    <mergeCell ref="X16:X17"/>
    <mergeCell ref="C18:C19"/>
    <mergeCell ref="D18:D19"/>
    <mergeCell ref="E18:E19"/>
    <mergeCell ref="X18:X19"/>
    <mergeCell ref="D9:G9"/>
    <mergeCell ref="D13:E14"/>
    <mergeCell ref="C16:C17"/>
    <mergeCell ref="D16:D17"/>
    <mergeCell ref="E16:E17"/>
  </mergeCells>
  <phoneticPr fontId="9" type="noConversion"/>
  <dataValidations count="2">
    <dataValidation type="textLength" operator="lessThanOrEqual" allowBlank="1" showInputMessage="1" showErrorMessage="1" errorTitle="Ошибка" error="Допускается ввод не более 900 символов!" sqref="E16:E47">
      <formula1>900</formula1>
    </dataValidation>
    <dataValidation type="decimal" operator="greaterThanOrEqual" allowBlank="1" showInputMessage="1" showErrorMessage="1" sqref="H16:V47">
      <formula1>0</formula1>
    </dataValidation>
  </dataValidations>
  <pageMargins left="0.15748031496062992" right="0.15748031496062992" top="0.78740157480314965" bottom="0.39370078740157483" header="0.51181102362204722" footer="0.51181102362204722"/>
  <pageSetup paperSize="9" scale="65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05">
    <tabColor indexed="30"/>
  </sheetPr>
  <dimension ref="A1:M48"/>
  <sheetViews>
    <sheetView showGridLines="0" topLeftCell="C8" zoomScaleNormal="100" workbookViewId="0">
      <pane xSplit="5" ySplit="8" topLeftCell="H24" activePane="bottomRight" state="frozen"/>
      <selection activeCell="C8" sqref="C8"/>
      <selection pane="topRight" activeCell="H8" sqref="H8"/>
      <selection pane="bottomLeft" activeCell="C16" sqref="C16"/>
      <selection pane="bottomRight" activeCell="Q30" sqref="Q30"/>
    </sheetView>
  </sheetViews>
  <sheetFormatPr defaultColWidth="9.140625" defaultRowHeight="11.25" x14ac:dyDescent="0.15"/>
  <cols>
    <col min="1" max="2" width="0" style="45" hidden="1" customWidth="1"/>
    <col min="3" max="3" width="3.7109375" style="45" customWidth="1"/>
    <col min="4" max="4" width="5.7109375" style="45" customWidth="1"/>
    <col min="5" max="5" width="73.7109375" style="45" customWidth="1"/>
    <col min="6" max="6" width="45.7109375" style="45" customWidth="1"/>
    <col min="7" max="7" width="9.42578125" style="68" customWidth="1"/>
    <col min="8" max="11" width="10.7109375" style="68" customWidth="1"/>
    <col min="12" max="12" width="11.7109375" style="45" customWidth="1"/>
    <col min="13" max="22" width="9.140625" style="45" customWidth="1"/>
    <col min="23" max="38" width="9.140625" style="45"/>
    <col min="39" max="54" width="9.140625" style="45" customWidth="1"/>
    <col min="55" max="16384" width="9.140625" style="45"/>
  </cols>
  <sheetData>
    <row r="1" spans="1:13" s="47" customFormat="1" ht="12" hidden="1" x14ac:dyDescent="0.2">
      <c r="A1" s="97"/>
      <c r="B1" s="97"/>
      <c r="C1" s="49">
        <v>0</v>
      </c>
      <c r="D1" s="49"/>
      <c r="E1" s="91">
        <v>0</v>
      </c>
      <c r="F1" s="52">
        <v>0</v>
      </c>
      <c r="G1" s="53">
        <f>god</f>
        <v>2021</v>
      </c>
      <c r="H1" s="98" t="s">
        <v>5</v>
      </c>
      <c r="I1" s="92" t="s">
        <v>5</v>
      </c>
      <c r="J1" s="92" t="s">
        <v>5</v>
      </c>
      <c r="K1" s="92" t="s">
        <v>128</v>
      </c>
      <c r="L1" s="65"/>
    </row>
    <row r="2" spans="1:13" s="94" customFormat="1" hidden="1" x14ac:dyDescent="0.15">
      <c r="A2" s="93"/>
      <c r="B2" s="93"/>
      <c r="H2" s="95">
        <f>G1-2</f>
        <v>2019</v>
      </c>
      <c r="I2" s="95">
        <f>G1-2</f>
        <v>2019</v>
      </c>
      <c r="J2" s="95">
        <f>G1-1</f>
        <v>2020</v>
      </c>
      <c r="K2" s="95">
        <f>$G$1</f>
        <v>2021</v>
      </c>
    </row>
    <row r="3" spans="1:13" s="92" customFormat="1" hidden="1" x14ac:dyDescent="0.15">
      <c r="A3" s="96"/>
      <c r="B3" s="96"/>
      <c r="H3" s="92" t="s">
        <v>159</v>
      </c>
      <c r="I3" s="92" t="s">
        <v>160</v>
      </c>
      <c r="J3" s="92" t="s">
        <v>159</v>
      </c>
      <c r="K3" s="92" t="s">
        <v>159</v>
      </c>
    </row>
    <row r="4" spans="1:13" hidden="1" x14ac:dyDescent="0.15"/>
    <row r="5" spans="1:13" hidden="1" x14ac:dyDescent="0.15"/>
    <row r="6" spans="1:13" hidden="1" x14ac:dyDescent="0.15"/>
    <row r="7" spans="1:13" hidden="1" x14ac:dyDescent="0.15">
      <c r="G7" s="74"/>
      <c r="H7" s="74"/>
      <c r="I7" s="74"/>
      <c r="J7" s="74"/>
      <c r="K7" s="74"/>
    </row>
    <row r="8" spans="1:13" x14ac:dyDescent="0.15">
      <c r="G8" s="74"/>
      <c r="H8" s="74"/>
      <c r="I8" s="74"/>
      <c r="J8" s="74"/>
      <c r="K8" s="74"/>
    </row>
    <row r="9" spans="1:13" ht="25.5" customHeight="1" x14ac:dyDescent="0.15">
      <c r="D9" s="325" t="str">
        <f>"Предложения " &amp;org&amp; " по технологическому расходу электроэнергии (мощности) - потерям в электрических сетях на "&amp;god&amp;" год в регионе: "&amp;region_name &amp; " (поквартально)"</f>
        <v>Предложения МУП "Шумерлинские городские электрические сети" по технологическому расходу электроэнергии (мощности) - потерям в электрических сетях на 2021 год в регионе: Чувашская республика (поквартально)</v>
      </c>
      <c r="E9" s="325"/>
      <c r="F9" s="325"/>
      <c r="G9" s="325"/>
      <c r="H9" s="102"/>
      <c r="I9" s="102"/>
      <c r="J9" s="102"/>
      <c r="K9" s="102"/>
    </row>
    <row r="10" spans="1:13" ht="3" customHeight="1" x14ac:dyDescent="0.15">
      <c r="G10" s="80"/>
      <c r="H10" s="80"/>
      <c r="I10" s="80"/>
      <c r="J10" s="80"/>
      <c r="K10" s="80"/>
    </row>
    <row r="11" spans="1:13" ht="27" customHeight="1" x14ac:dyDescent="0.15">
      <c r="D11" s="173" t="s">
        <v>8</v>
      </c>
      <c r="E11" s="168" t="s">
        <v>124</v>
      </c>
      <c r="F11" s="174" t="s">
        <v>155</v>
      </c>
      <c r="G11" s="174" t="s">
        <v>163</v>
      </c>
      <c r="H11" s="168" t="str">
        <f>"I квартал " &amp; god</f>
        <v>I квартал 2021</v>
      </c>
      <c r="I11" s="168" t="str">
        <f>"II квартал " &amp; god</f>
        <v>II квартал 2021</v>
      </c>
      <c r="J11" s="168" t="str">
        <f>"III квартал " &amp; god</f>
        <v>III квартал 2021</v>
      </c>
      <c r="K11" s="168" t="str">
        <f>"IV квартал " &amp; god</f>
        <v>IV квартал 2021</v>
      </c>
      <c r="L11" s="99"/>
      <c r="M11" s="99"/>
    </row>
    <row r="12" spans="1:13" ht="12" customHeight="1" x14ac:dyDescent="0.15">
      <c r="D12" s="172">
        <v>1</v>
      </c>
      <c r="E12" s="172">
        <v>2</v>
      </c>
      <c r="F12" s="172">
        <v>3</v>
      </c>
      <c r="G12" s="172">
        <v>4</v>
      </c>
      <c r="H12" s="172">
        <v>5</v>
      </c>
      <c r="I12" s="172">
        <v>6</v>
      </c>
      <c r="J12" s="172">
        <v>7</v>
      </c>
      <c r="K12" s="172">
        <v>8</v>
      </c>
      <c r="L12" s="99"/>
      <c r="M12" s="99"/>
    </row>
    <row r="13" spans="1:13" ht="22.5" customHeight="1" thickBot="1" x14ac:dyDescent="0.2">
      <c r="D13" s="314" t="s">
        <v>115</v>
      </c>
      <c r="E13" s="315"/>
      <c r="F13" s="114" t="str">
        <f>"Заявленная мощность потребителей"&amp;IF(regionException_flag = 1, ", в т.ч.","")</f>
        <v>Заявленная мощность потребителей</v>
      </c>
      <c r="G13" s="115" t="s">
        <v>129</v>
      </c>
      <c r="H13" s="124">
        <f>SUMIF($F$15:$F$48,$F13,H$15:H$48)</f>
        <v>7.1038333333333323</v>
      </c>
      <c r="I13" s="124">
        <f>SUMIF($F$15:$F$48,$F13,I$15:I$48)</f>
        <v>5.6760000000000002</v>
      </c>
      <c r="J13" s="124">
        <f>SUMIF($F$15:$F$48,$F13,J$15:J$48)</f>
        <v>5.7734666666666676</v>
      </c>
      <c r="K13" s="124">
        <f>SUMIF($F$15:$F$48,$F13,K$15:K$48)</f>
        <v>7.2640666666666691</v>
      </c>
      <c r="L13" s="100"/>
      <c r="M13" s="99"/>
    </row>
    <row r="14" spans="1:13" s="101" customFormat="1" ht="26.25" hidden="1" customHeight="1" thickBot="1" x14ac:dyDescent="0.2">
      <c r="D14" s="316"/>
      <c r="E14" s="317"/>
      <c r="F14" s="178"/>
      <c r="G14" s="264"/>
      <c r="H14" s="265"/>
      <c r="I14" s="265"/>
      <c r="J14" s="265"/>
      <c r="K14" s="265"/>
      <c r="L14" s="100"/>
      <c r="M14" s="99"/>
    </row>
    <row r="15" spans="1:13" s="101" customFormat="1" ht="12" hidden="1" thickTop="1" x14ac:dyDescent="0.15">
      <c r="D15" s="184">
        <v>0</v>
      </c>
      <c r="E15" s="184"/>
      <c r="F15" s="185"/>
      <c r="G15" s="186"/>
      <c r="H15" s="187"/>
      <c r="I15" s="187"/>
      <c r="J15" s="187"/>
      <c r="K15" s="187"/>
      <c r="L15" s="100"/>
      <c r="M15" s="99"/>
    </row>
    <row r="16" spans="1:13" s="99" customFormat="1" ht="22.5" customHeight="1" thickTop="1" thickBot="1" x14ac:dyDescent="0.2">
      <c r="C16" s="326"/>
      <c r="D16" s="320">
        <f>Субабоненты!$D$16</f>
        <v>1</v>
      </c>
      <c r="E16" s="328" t="str">
        <f>Субабоненты!$E$16</f>
        <v>МУП ШПУ "Водоканал"</v>
      </c>
      <c r="F16" s="116" t="str">
        <f>"Заявленная мощность потребителей"&amp;IF(regionException_flag = 1, ", в т.ч.","")</f>
        <v>Заявленная мощность потребителей</v>
      </c>
      <c r="G16" s="117" t="s">
        <v>129</v>
      </c>
      <c r="H16" s="195">
        <f>(Субабоненты!K16+Субабоненты!L16+Субабоненты!M16)/3</f>
        <v>0.39366666666666666</v>
      </c>
      <c r="I16" s="195">
        <f>(Субабоненты!N16+Субабоненты!O16+Субабоненты!P16)/3</f>
        <v>0.29183333333333333</v>
      </c>
      <c r="J16" s="195">
        <f>(Субабоненты!Q16+Субабоненты!R16+Субабоненты!S16)/3</f>
        <v>0.31693333333333334</v>
      </c>
      <c r="K16" s="195">
        <f>(Субабоненты!T16+Субабоненты!U16+Субабоненты!V16)/3</f>
        <v>0.31</v>
      </c>
      <c r="L16" s="324"/>
    </row>
    <row r="17" spans="3:12" s="99" customFormat="1" ht="12" hidden="1" customHeight="1" thickBot="1" x14ac:dyDescent="0.2">
      <c r="C17" s="326"/>
      <c r="D17" s="327"/>
      <c r="E17" s="329"/>
      <c r="F17" s="179"/>
      <c r="G17" s="266"/>
      <c r="H17" s="267"/>
      <c r="I17" s="267"/>
      <c r="J17" s="267"/>
      <c r="K17" s="267"/>
      <c r="L17" s="324"/>
    </row>
    <row r="18" spans="3:12" s="99" customFormat="1" ht="33" customHeight="1" thickTop="1" thickBot="1" x14ac:dyDescent="0.2">
      <c r="C18" s="326"/>
      <c r="D18" s="320">
        <f>Субабоненты!$D$18</f>
        <v>2</v>
      </c>
      <c r="E18" s="328" t="str">
        <f>Субабоненты!$E$18</f>
        <v>Управление Федеральной почтовой связи ЧР - филиал Федерального Государственного Унитарного Предприятия "Почта России"</v>
      </c>
      <c r="F18" s="116" t="str">
        <f>"Заявленная мощность потребителей"&amp;IF(regionException_flag = 1, ", в т.ч.","")</f>
        <v>Заявленная мощность потребителей</v>
      </c>
      <c r="G18" s="117" t="s">
        <v>129</v>
      </c>
      <c r="H18" s="195">
        <f>(Субабоненты!K18+Субабоненты!L18+Субабоненты!M18)/3</f>
        <v>9.3333333333333324E-3</v>
      </c>
      <c r="I18" s="195">
        <f>(Субабоненты!N18+Субабоненты!O18+Субабоненты!P18)/3</f>
        <v>6.4000000000000003E-3</v>
      </c>
      <c r="J18" s="195">
        <f>(Субабоненты!Q18+Субабоненты!R18+Субабоненты!S18)/3</f>
        <v>7.0000000000000001E-3</v>
      </c>
      <c r="K18" s="195">
        <f>(Субабоненты!T18+Субабоненты!U18+Субабоненты!V18)/3</f>
        <v>1.0333333333333333E-2</v>
      </c>
      <c r="L18" s="324"/>
    </row>
    <row r="19" spans="3:12" s="99" customFormat="1" ht="12" hidden="1" customHeight="1" thickBot="1" x14ac:dyDescent="0.2">
      <c r="C19" s="326"/>
      <c r="D19" s="327"/>
      <c r="E19" s="329"/>
      <c r="F19" s="179"/>
      <c r="G19" s="266"/>
      <c r="H19" s="267"/>
      <c r="I19" s="267"/>
      <c r="J19" s="267"/>
      <c r="K19" s="267"/>
      <c r="L19" s="324"/>
    </row>
    <row r="20" spans="3:12" s="99" customFormat="1" ht="34.5" customHeight="1" thickTop="1" thickBot="1" x14ac:dyDescent="0.2">
      <c r="C20" s="326"/>
      <c r="D20" s="320">
        <f>Субабоненты!$D$20</f>
        <v>3</v>
      </c>
      <c r="E20" s="328" t="str">
        <f>Субабоненты!$E$20</f>
        <v>Муниципальные бюджетные дошкольные образовательные учреждения "Детский сад" №1,4,5,11,14,15,16,18,19 города Шумерля, школа-интернат, детский дом</v>
      </c>
      <c r="F20" s="116" t="str">
        <f>"Заявленная мощность потребителей"&amp;IF(regionException_flag = 1, ", в т.ч.","")</f>
        <v>Заявленная мощность потребителей</v>
      </c>
      <c r="G20" s="117" t="s">
        <v>129</v>
      </c>
      <c r="H20" s="195">
        <f>(Субабоненты!K20+Субабоненты!L20+Субабоненты!M20)/3</f>
        <v>8.666666666666667E-2</v>
      </c>
      <c r="I20" s="195">
        <f>(Субабоненты!N20+Субабоненты!O20+Субабоненты!P20)/3</f>
        <v>0.08</v>
      </c>
      <c r="J20" s="195">
        <f>(Субабоненты!Q20+Субабоненты!R20+Субабоненты!S20)/3</f>
        <v>7.0000000000000007E-2</v>
      </c>
      <c r="K20" s="195">
        <f>(Субабоненты!T20+Субабоненты!U20+Субабоненты!V20)/3</f>
        <v>0.10333333333333333</v>
      </c>
      <c r="L20" s="324"/>
    </row>
    <row r="21" spans="3:12" s="99" customFormat="1" ht="12" hidden="1" customHeight="1" thickBot="1" x14ac:dyDescent="0.2">
      <c r="C21" s="326"/>
      <c r="D21" s="327"/>
      <c r="E21" s="329"/>
      <c r="F21" s="179"/>
      <c r="G21" s="266"/>
      <c r="H21" s="267"/>
      <c r="I21" s="267"/>
      <c r="J21" s="267"/>
      <c r="K21" s="267"/>
      <c r="L21" s="324"/>
    </row>
    <row r="22" spans="3:12" s="99" customFormat="1" ht="45" customHeight="1" thickTop="1" thickBot="1" x14ac:dyDescent="0.2">
      <c r="C22" s="326"/>
      <c r="D22" s="320">
        <f>Субабоненты!$D$22</f>
        <v>4</v>
      </c>
      <c r="E22" s="328" t="str">
        <f>Субабоненты!$E$22</f>
        <v>МБОУ «Средние общеобразовательные школы", МБОУ ДОД «Детско-юношеская спортивная школа», МБУДО «ДООЛ «Соснячок», МАУДО «Детская школа искусств №1» г. Шумерля ЧР, Дом детского творчества</v>
      </c>
      <c r="F22" s="116" t="str">
        <f>"Заявленная мощность потребителей"&amp;IF(regionException_flag = 1, ", в т.ч.","")</f>
        <v>Заявленная мощность потребителей</v>
      </c>
      <c r="G22" s="117" t="s">
        <v>129</v>
      </c>
      <c r="H22" s="195">
        <f>(Субабоненты!K22+Субабоненты!L22+Субабоненты!M22)/3</f>
        <v>9.5000000000000015E-2</v>
      </c>
      <c r="I22" s="195">
        <f>(Субабоненты!N22+Субабоненты!O22+Субабоненты!P22)/3</f>
        <v>8.539999999999999E-2</v>
      </c>
      <c r="J22" s="195">
        <f>(Субабоненты!Q22+Субабоненты!R22+Субабоненты!S22)/3</f>
        <v>5.3333333333333337E-2</v>
      </c>
      <c r="K22" s="195">
        <f>(Субабоненты!T22+Субабоненты!U22+Субабоненты!V22)/3</f>
        <v>0.11366666666666668</v>
      </c>
      <c r="L22" s="324"/>
    </row>
    <row r="23" spans="3:12" s="99" customFormat="1" ht="12" hidden="1" customHeight="1" thickBot="1" x14ac:dyDescent="0.2">
      <c r="C23" s="326"/>
      <c r="D23" s="327"/>
      <c r="E23" s="329"/>
      <c r="F23" s="179"/>
      <c r="G23" s="266"/>
      <c r="H23" s="267"/>
      <c r="I23" s="267"/>
      <c r="J23" s="267"/>
      <c r="K23" s="267"/>
      <c r="L23" s="324"/>
    </row>
    <row r="24" spans="3:12" s="99" customFormat="1" ht="20.25" customHeight="1" thickTop="1" thickBot="1" x14ac:dyDescent="0.2">
      <c r="C24" s="326"/>
      <c r="D24" s="320">
        <f>Субабоненты!$D$24</f>
        <v>5</v>
      </c>
      <c r="E24" s="328" t="str">
        <f>Субабоненты!$E$24</f>
        <v>Потребители, приравненные к населению (гаражи, садовые участки)</v>
      </c>
      <c r="F24" s="116" t="str">
        <f>"Заявленная мощность потребителей"&amp;IF(regionException_flag = 1, ", в т.ч.","")</f>
        <v>Заявленная мощность потребителей</v>
      </c>
      <c r="G24" s="117" t="s">
        <v>129</v>
      </c>
      <c r="H24" s="195">
        <f>(Субабоненты!K24+Субабоненты!L24+Субабоненты!M24)/3</f>
        <v>3.3333333333333333E-2</v>
      </c>
      <c r="I24" s="195">
        <f>(Субабоненты!N24+Субабоненты!O24+Субабоненты!P24)/3</f>
        <v>1.6666666666666666E-2</v>
      </c>
      <c r="J24" s="195">
        <f>(Субабоненты!Q24+Субабоненты!R24+Субабоненты!S24)/3</f>
        <v>1.8333333333333337E-2</v>
      </c>
      <c r="K24" s="195">
        <f>(Субабоненты!T24+Субабоненты!U24+Субабоненты!V24)/3</f>
        <v>2.3666666666666669E-2</v>
      </c>
      <c r="L24" s="324"/>
    </row>
    <row r="25" spans="3:12" s="99" customFormat="1" ht="12" hidden="1" customHeight="1" thickBot="1" x14ac:dyDescent="0.2">
      <c r="C25" s="326"/>
      <c r="D25" s="327"/>
      <c r="E25" s="329"/>
      <c r="F25" s="179"/>
      <c r="G25" s="266"/>
      <c r="H25" s="267"/>
      <c r="I25" s="267"/>
      <c r="J25" s="267"/>
      <c r="K25" s="267"/>
      <c r="L25" s="324"/>
    </row>
    <row r="26" spans="3:12" s="99" customFormat="1" ht="43.5" customHeight="1" thickTop="1" thickBot="1" x14ac:dyDescent="0.2">
      <c r="C26" s="326"/>
      <c r="D26" s="320">
        <f>Субабоненты!$D$26</f>
        <v>6</v>
      </c>
      <c r="E26" s="328" t="str">
        <f>Субабоненты!$E$26</f>
        <v>Многоквартирные дома: ООО "Сисетма управления", ООО "Коммунальник", ООО "Наш дом", УК "СУ-8", Непосредственное управление, Товарищество собственников жилья/недвижимости</v>
      </c>
      <c r="F26" s="116" t="str">
        <f>"Заявленная мощность потребителей"&amp;IF(regionException_flag = 1, ", в т.ч.","")</f>
        <v>Заявленная мощность потребителей</v>
      </c>
      <c r="G26" s="117" t="s">
        <v>129</v>
      </c>
      <c r="H26" s="195">
        <f>(Субабоненты!K26+Субабоненты!L26+Субабоненты!M26)/3</f>
        <v>2.3666666666666667</v>
      </c>
      <c r="I26" s="195">
        <f>(Субабоненты!N26+Субабоненты!O26+Субабоненты!P26)/3</f>
        <v>2.1333333333333333</v>
      </c>
      <c r="J26" s="195">
        <f>(Субабоненты!Q26+Субабоненты!R26+Субабоненты!S26)/3</f>
        <v>2.0833333333333335</v>
      </c>
      <c r="K26" s="195">
        <f>(Субабоненты!T26+Субабоненты!U26+Субабоненты!V26)/3</f>
        <v>2.1633333333333336</v>
      </c>
      <c r="L26" s="324"/>
    </row>
    <row r="27" spans="3:12" s="99" customFormat="1" ht="12" hidden="1" customHeight="1" thickBot="1" x14ac:dyDescent="0.2">
      <c r="C27" s="326"/>
      <c r="D27" s="327"/>
      <c r="E27" s="329"/>
      <c r="F27" s="179"/>
      <c r="G27" s="266"/>
      <c r="H27" s="267"/>
      <c r="I27" s="267"/>
      <c r="J27" s="267"/>
      <c r="K27" s="267"/>
      <c r="L27" s="324"/>
    </row>
    <row r="28" spans="3:12" s="99" customFormat="1" ht="22.5" customHeight="1" thickTop="1" thickBot="1" x14ac:dyDescent="0.2">
      <c r="C28" s="326"/>
      <c r="D28" s="320">
        <f>Субабоненты!$D$28</f>
        <v>7</v>
      </c>
      <c r="E28" s="328" t="str">
        <f>Субабоненты!$E$28</f>
        <v>ГУП "Чувашгаз"</v>
      </c>
      <c r="F28" s="116" t="str">
        <f>"Заявленная мощность потребителей"&amp;IF(regionException_flag = 1, ", в т.ч.","")</f>
        <v>Заявленная мощность потребителей</v>
      </c>
      <c r="G28" s="117" t="s">
        <v>129</v>
      </c>
      <c r="H28" s="195">
        <f>(Субабоненты!K28+Субабоненты!L28+Субабоненты!M28)/3</f>
        <v>0.40000000000000008</v>
      </c>
      <c r="I28" s="195">
        <f>(Субабоненты!N28+Субабоненты!O28+Субабоненты!P28)/3</f>
        <v>0.15</v>
      </c>
      <c r="J28" s="195">
        <f>(Субабоненты!Q28+Субабоненты!R28+Субабоненты!S28)/3</f>
        <v>2.3199999999999998E-2</v>
      </c>
      <c r="K28" s="195">
        <f>(Субабоненты!T28+Субабоненты!U28+Субабоненты!V28)/3</f>
        <v>0.66883333333333328</v>
      </c>
      <c r="L28" s="324"/>
    </row>
    <row r="29" spans="3:12" s="99" customFormat="1" ht="12" hidden="1" customHeight="1" thickBot="1" x14ac:dyDescent="0.2">
      <c r="C29" s="326"/>
      <c r="D29" s="327"/>
      <c r="E29" s="329"/>
      <c r="F29" s="179"/>
      <c r="G29" s="266"/>
      <c r="H29" s="267"/>
      <c r="I29" s="267"/>
      <c r="J29" s="267"/>
      <c r="K29" s="267"/>
      <c r="L29" s="324"/>
    </row>
    <row r="30" spans="3:12" s="99" customFormat="1" ht="22.5" customHeight="1" thickTop="1" thickBot="1" x14ac:dyDescent="0.2">
      <c r="C30" s="326"/>
      <c r="D30" s="320">
        <f>Субабоненты!$D$30</f>
        <v>8</v>
      </c>
      <c r="E30" s="328" t="str">
        <f>Субабоненты!$E$30</f>
        <v>МУП "Теплоэнерго"</v>
      </c>
      <c r="F30" s="116" t="str">
        <f>"Заявленная мощность потребителей"&amp;IF(regionException_flag = 1, ", в т.ч.","")</f>
        <v>Заявленная мощность потребителей</v>
      </c>
      <c r="G30" s="117" t="s">
        <v>129</v>
      </c>
      <c r="H30" s="195">
        <f>(Субабоненты!K30+Субабоненты!L30+Субабоненты!M30)/3</f>
        <v>0.3666666666666667</v>
      </c>
      <c r="I30" s="195">
        <f>(Субабоненты!N30+Субабоненты!O30+Субабоненты!P30)/3</f>
        <v>0.1426</v>
      </c>
      <c r="J30" s="195">
        <f>(Субабоненты!Q30+Субабоненты!R30+Субабоненты!S30)/3</f>
        <v>3.2333333333333332E-2</v>
      </c>
      <c r="K30" s="195">
        <f>(Субабоненты!T30+Субабоненты!U30+Субабоненты!V30)/3</f>
        <v>0.40166666666666667</v>
      </c>
      <c r="L30" s="324"/>
    </row>
    <row r="31" spans="3:12" s="99" customFormat="1" ht="12" hidden="1" customHeight="1" thickBot="1" x14ac:dyDescent="0.2">
      <c r="C31" s="326"/>
      <c r="D31" s="327"/>
      <c r="E31" s="329"/>
      <c r="F31" s="179"/>
      <c r="G31" s="266"/>
      <c r="H31" s="267"/>
      <c r="I31" s="267"/>
      <c r="J31" s="267"/>
      <c r="K31" s="267"/>
      <c r="L31" s="324"/>
    </row>
    <row r="32" spans="3:12" s="99" customFormat="1" ht="22.5" customHeight="1" thickTop="1" thickBot="1" x14ac:dyDescent="0.2">
      <c r="C32" s="326"/>
      <c r="D32" s="320">
        <f>Субабоненты!$D$32</f>
        <v>9</v>
      </c>
      <c r="E32" s="328" t="str">
        <f>Субабоненты!$E$32</f>
        <v>Наружнее освещение</v>
      </c>
      <c r="F32" s="116" t="str">
        <f>"Заявленная мощность потребителей"&amp;IF(regionException_flag = 1, ", в т.ч.","")</f>
        <v>Заявленная мощность потребителей</v>
      </c>
      <c r="G32" s="117" t="s">
        <v>129</v>
      </c>
      <c r="H32" s="195">
        <f>(Субабоненты!K32+Субабоненты!L32+Субабоненты!M32)/3</f>
        <v>9.0000000000000011E-2</v>
      </c>
      <c r="I32" s="195">
        <f>(Субабоненты!N32+Субабоненты!O32+Субабоненты!P32)/3</f>
        <v>0.06</v>
      </c>
      <c r="J32" s="195">
        <f>(Субабоненты!Q32+Субабоненты!R32+Субабоненты!S32)/3</f>
        <v>7.2499999999999995E-2</v>
      </c>
      <c r="K32" s="195">
        <f>(Субабоненты!T32+Субабоненты!U32+Субабоненты!V32)/3</f>
        <v>0.14000000000000001</v>
      </c>
      <c r="L32" s="324"/>
    </row>
    <row r="33" spans="3:12" s="99" customFormat="1" ht="12" hidden="1" customHeight="1" thickBot="1" x14ac:dyDescent="0.2">
      <c r="C33" s="326"/>
      <c r="D33" s="327"/>
      <c r="E33" s="329"/>
      <c r="F33" s="179"/>
      <c r="G33" s="266"/>
      <c r="H33" s="267"/>
      <c r="I33" s="267"/>
      <c r="J33" s="267"/>
      <c r="K33" s="267"/>
      <c r="L33" s="324"/>
    </row>
    <row r="34" spans="3:12" s="99" customFormat="1" ht="21.75" customHeight="1" thickTop="1" thickBot="1" x14ac:dyDescent="0.2">
      <c r="C34" s="326"/>
      <c r="D34" s="320">
        <f>Субабоненты!$D$34</f>
        <v>10</v>
      </c>
      <c r="E34" s="328" t="str">
        <f>Субабоненты!$E$34</f>
        <v>Юридические лица и индивидуальные предприниматели</v>
      </c>
      <c r="F34" s="116" t="str">
        <f>"Заявленная мощность потребителей"&amp;IF(regionException_flag = 1, ", в т.ч.","")</f>
        <v>Заявленная мощность потребителей</v>
      </c>
      <c r="G34" s="117" t="s">
        <v>129</v>
      </c>
      <c r="H34" s="195">
        <f>(Субабоненты!K34+Субабоненты!L34+Субабоненты!M34)/3</f>
        <v>1.8661000000000001</v>
      </c>
      <c r="I34" s="195">
        <f>(Субабоненты!N34+Субабоненты!O34+Субабоненты!P34)/3</f>
        <v>1.5999999999999999</v>
      </c>
      <c r="J34" s="195">
        <f>(Субабоненты!Q34+Субабоненты!R34+Субабоненты!S34)/3</f>
        <v>1.5223666666666666</v>
      </c>
      <c r="K34" s="195">
        <f>(Субабоненты!T34+Субабоненты!U34+Субабоненты!V34)/3</f>
        <v>1.5790666666666666</v>
      </c>
      <c r="L34" s="324"/>
    </row>
    <row r="35" spans="3:12" s="99" customFormat="1" ht="12" hidden="1" customHeight="1" thickBot="1" x14ac:dyDescent="0.2">
      <c r="C35" s="326"/>
      <c r="D35" s="327"/>
      <c r="E35" s="329"/>
      <c r="F35" s="179"/>
      <c r="G35" s="266"/>
      <c r="H35" s="267"/>
      <c r="I35" s="267"/>
      <c r="J35" s="267"/>
      <c r="K35" s="267"/>
      <c r="L35" s="324"/>
    </row>
    <row r="36" spans="3:12" s="99" customFormat="1" ht="42" customHeight="1" thickTop="1" thickBot="1" x14ac:dyDescent="0.2">
      <c r="C36" s="326"/>
      <c r="D36" s="320">
        <f>Субабоненты!$D$36</f>
        <v>11</v>
      </c>
      <c r="E36" s="328" t="str">
        <f>Субабоненты!$E$36</f>
        <v>БУ «Шумерлинский межтерриториальный медицинский центр» Минздрава Чувашии, БУ ЧР "Шумерлинская городская станция скорой медицинской помощи" Минзравоохранения соцразвития ЧР</v>
      </c>
      <c r="F36" s="116" t="str">
        <f>"Заявленная мощность потребителей"&amp;IF(regionException_flag = 1, ", в т.ч.","")</f>
        <v>Заявленная мощность потребителей</v>
      </c>
      <c r="G36" s="117" t="s">
        <v>129</v>
      </c>
      <c r="H36" s="195">
        <f>(Субабоненты!K36+Субабоненты!L36+Субабоненты!M36)/3</f>
        <v>0.10000000000000002</v>
      </c>
      <c r="I36" s="195">
        <f>(Субабоненты!N36+Субабоненты!O36+Субабоненты!P36)/3</f>
        <v>8.3333333333333329E-2</v>
      </c>
      <c r="J36" s="195">
        <f>(Субабоненты!Q36+Субабоненты!R36+Субабоненты!S36)/3</f>
        <v>8.8333333333333333E-2</v>
      </c>
      <c r="K36" s="195">
        <f>(Субабоненты!T36+Субабоненты!U36+Субабоненты!V36)/3</f>
        <v>0.10333333333333333</v>
      </c>
      <c r="L36" s="324"/>
    </row>
    <row r="37" spans="3:12" s="99" customFormat="1" ht="12" hidden="1" customHeight="1" thickBot="1" x14ac:dyDescent="0.2">
      <c r="C37" s="326"/>
      <c r="D37" s="327"/>
      <c r="E37" s="329"/>
      <c r="F37" s="179"/>
      <c r="G37" s="266"/>
      <c r="H37" s="267"/>
      <c r="I37" s="267"/>
      <c r="J37" s="267"/>
      <c r="K37" s="267"/>
      <c r="L37" s="324"/>
    </row>
    <row r="38" spans="3:12" s="99" customFormat="1" ht="39.75" customHeight="1" thickTop="1" thickBot="1" x14ac:dyDescent="0.2">
      <c r="C38" s="326"/>
      <c r="D38" s="320">
        <f>Субабоненты!$D$38</f>
        <v>12</v>
      </c>
      <c r="E38" s="328" t="str">
        <f>Субабоненты!$E$38</f>
        <v>БУ ЧР «Шумерлинская районная станция по борьбе с болезнями животных» Государственной ветеринарной службы ЧР, БУ ЧР «Чувашская республиканская ветеринарная лаборатория» Государственной ветеринарной службы ЧР</v>
      </c>
      <c r="F38" s="116" t="str">
        <f>"Заявленная мощность потребителей"&amp;IF(regionException_flag = 1, ", в т.ч.","")</f>
        <v>Заявленная мощность потребителей</v>
      </c>
      <c r="G38" s="117" t="s">
        <v>129</v>
      </c>
      <c r="H38" s="195">
        <f>(Субабоненты!K38+Субабоненты!L38+Субабоненты!M38)/3</f>
        <v>2.133333333333333E-3</v>
      </c>
      <c r="I38" s="195">
        <f>(Субабоненты!N38+Субабоненты!O38+Субабоненты!P38)/3</f>
        <v>1.6333333333333332E-3</v>
      </c>
      <c r="J38" s="195">
        <f>(Субабоненты!Q38+Субабоненты!R38+Субабоненты!S38)/3</f>
        <v>1.9E-3</v>
      </c>
      <c r="K38" s="195">
        <f>(Субабоненты!T38+Субабоненты!U38+Субабоненты!V38)/3</f>
        <v>3.166666666666667E-3</v>
      </c>
      <c r="L38" s="324"/>
    </row>
    <row r="39" spans="3:12" s="99" customFormat="1" ht="12" hidden="1" customHeight="1" thickBot="1" x14ac:dyDescent="0.2">
      <c r="C39" s="326"/>
      <c r="D39" s="327"/>
      <c r="E39" s="329"/>
      <c r="F39" s="179"/>
      <c r="G39" s="266"/>
      <c r="H39" s="267"/>
      <c r="I39" s="267"/>
      <c r="J39" s="267"/>
      <c r="K39" s="267"/>
      <c r="L39" s="324"/>
    </row>
    <row r="40" spans="3:12" s="99" customFormat="1" ht="25.5" customHeight="1" thickTop="1" thickBot="1" x14ac:dyDescent="0.2">
      <c r="C40" s="326"/>
      <c r="D40" s="320">
        <f>Субабоненты!$D$40</f>
        <v>13</v>
      </c>
      <c r="E40" s="328" t="str">
        <f>Субабоненты!$E$40</f>
        <v>БУ ЧР «Республиканский кожно-венерологический диспансер» Минздрава и соцразвития ЧР</v>
      </c>
      <c r="F40" s="116" t="str">
        <f>"Заявленная мощность потребителей"&amp;IF(regionException_flag = 1, ", в т.ч.","")</f>
        <v>Заявленная мощность потребителей</v>
      </c>
      <c r="G40" s="117" t="s">
        <v>129</v>
      </c>
      <c r="H40" s="195">
        <f>(Субабоненты!K40+Субабоненты!L40+Субабоненты!M40)/3</f>
        <v>4.1666666666666666E-3</v>
      </c>
      <c r="I40" s="195">
        <f>(Субабоненты!N40+Субабоненты!O40+Субабоненты!P40)/3</f>
        <v>2.7666666666666668E-3</v>
      </c>
      <c r="J40" s="195">
        <f>(Субабоненты!Q40+Субабоненты!R40+Субабоненты!S40)/3</f>
        <v>2.8999999999999998E-3</v>
      </c>
      <c r="K40" s="195">
        <f>(Субабоненты!T40+Субабоненты!U40+Субабоненты!V40)/3</f>
        <v>3.8333333333333331E-3</v>
      </c>
      <c r="L40" s="324"/>
    </row>
    <row r="41" spans="3:12" s="99" customFormat="1" ht="12" hidden="1" customHeight="1" thickBot="1" x14ac:dyDescent="0.2">
      <c r="C41" s="326"/>
      <c r="D41" s="327"/>
      <c r="E41" s="329"/>
      <c r="F41" s="179"/>
      <c r="G41" s="266"/>
      <c r="H41" s="267"/>
      <c r="I41" s="267"/>
      <c r="J41" s="267"/>
      <c r="K41" s="267"/>
      <c r="L41" s="324"/>
    </row>
    <row r="42" spans="3:12" s="99" customFormat="1" ht="25.5" customHeight="1" thickTop="1" thickBot="1" x14ac:dyDescent="0.2">
      <c r="C42" s="326"/>
      <c r="D42" s="320">
        <f>Субабоненты!$D$42</f>
        <v>14</v>
      </c>
      <c r="E42" s="328" t="str">
        <f>Субабоненты!$E$42</f>
        <v>БУ ЧР «Республиканский наркологический диспансер» Минздрава и соцразвития ЧР</v>
      </c>
      <c r="F42" s="116" t="str">
        <f>"Заявленная мощность потребителей"&amp;IF(regionException_flag = 1, ", в т.ч.","")</f>
        <v>Заявленная мощность потребителей</v>
      </c>
      <c r="G42" s="117" t="s">
        <v>129</v>
      </c>
      <c r="H42" s="195">
        <f>(Субабоненты!K42+Субабоненты!L42+Субабоненты!M42)/3</f>
        <v>8.5333333333333337E-3</v>
      </c>
      <c r="I42" s="195">
        <f>(Субабоненты!N42+Субабоненты!O42+Субабоненты!P42)/3</f>
        <v>8.0000000000000002E-3</v>
      </c>
      <c r="J42" s="195">
        <f>(Субабоненты!Q42+Субабоненты!R42+Субабоненты!S42)/3</f>
        <v>9.0000000000000011E-3</v>
      </c>
      <c r="K42" s="195">
        <f>(Субабоненты!T42+Субабоненты!U42+Субабоненты!V42)/3</f>
        <v>1.0500000000000001E-2</v>
      </c>
      <c r="L42" s="324"/>
    </row>
    <row r="43" spans="3:12" s="99" customFormat="1" ht="12" hidden="1" customHeight="1" thickBot="1" x14ac:dyDescent="0.2">
      <c r="C43" s="326"/>
      <c r="D43" s="327"/>
      <c r="E43" s="329"/>
      <c r="F43" s="179"/>
      <c r="G43" s="266"/>
      <c r="H43" s="267"/>
      <c r="I43" s="267"/>
      <c r="J43" s="267"/>
      <c r="K43" s="267"/>
      <c r="L43" s="324"/>
    </row>
    <row r="44" spans="3:12" s="99" customFormat="1" ht="24" customHeight="1" thickTop="1" thickBot="1" x14ac:dyDescent="0.2">
      <c r="C44" s="326"/>
      <c r="D44" s="320">
        <f>Субабоненты!$D$44</f>
        <v>15</v>
      </c>
      <c r="E44" s="328" t="str">
        <f>Субабоненты!$E$44</f>
        <v>АУ ЧР "Республиканская стоматологическая поликлиника" Минздрава соцразвития ЧР</v>
      </c>
      <c r="F44" s="116" t="str">
        <f>"Заявленная мощность потребителей"&amp;IF(regionException_flag = 1, ", в т.ч.","")</f>
        <v>Заявленная мощность потребителей</v>
      </c>
      <c r="G44" s="117" t="s">
        <v>129</v>
      </c>
      <c r="H44" s="195">
        <f>(Субабоненты!K44+Субабоненты!L44+Субабоненты!M44)/3</f>
        <v>5.2333333333333338E-3</v>
      </c>
      <c r="I44" s="195">
        <f>(Субабоненты!N44+Субабоненты!O44+Субабоненты!P44)/3</f>
        <v>5.1999999999999998E-3</v>
      </c>
      <c r="J44" s="195">
        <f>(Субабоненты!Q44+Субабоненты!R44+Субабоненты!S44)/3</f>
        <v>5.3333333333333332E-3</v>
      </c>
      <c r="K44" s="195">
        <f>(Субабоненты!T44+Субабоненты!U44+Субабоненты!V44)/3</f>
        <v>6.1666666666666667E-3</v>
      </c>
      <c r="L44" s="324"/>
    </row>
    <row r="45" spans="3:12" s="99" customFormat="1" ht="12" hidden="1" customHeight="1" thickBot="1" x14ac:dyDescent="0.2">
      <c r="C45" s="326"/>
      <c r="D45" s="327"/>
      <c r="E45" s="329"/>
      <c r="F45" s="179"/>
      <c r="G45" s="266"/>
      <c r="H45" s="267"/>
      <c r="I45" s="267"/>
      <c r="J45" s="267"/>
      <c r="K45" s="267"/>
      <c r="L45" s="324"/>
    </row>
    <row r="46" spans="3:12" s="99" customFormat="1" ht="22.5" customHeight="1" thickTop="1" thickBot="1" x14ac:dyDescent="0.2">
      <c r="C46" s="326"/>
      <c r="D46" s="320">
        <f>Субабоненты!$D$46</f>
        <v>16</v>
      </c>
      <c r="E46" s="328" t="str">
        <f>Субабоненты!$E$46</f>
        <v>Физические лица (частный сектор)</v>
      </c>
      <c r="F46" s="116" t="str">
        <f>"Заявленная мощность потребителей"&amp;IF(regionException_flag = 1, ", в т.ч.","")</f>
        <v>Заявленная мощность потребителей</v>
      </c>
      <c r="G46" s="117" t="s">
        <v>129</v>
      </c>
      <c r="H46" s="195">
        <f>(Субабоненты!K46+Субабоненты!L46+Субабоненты!M46)/3</f>
        <v>1.2763333333333333</v>
      </c>
      <c r="I46" s="195">
        <f>(Субабоненты!N46+Субабоненты!O46+Субабоненты!P46)/3</f>
        <v>1.0088333333333332</v>
      </c>
      <c r="J46" s="195">
        <f>(Субабоненты!Q46+Субабоненты!R46+Субабоненты!S46)/3</f>
        <v>1.4666666666666668</v>
      </c>
      <c r="K46" s="195">
        <f>(Субабоненты!T46+Субабоненты!U46+Субабоненты!V46)/3</f>
        <v>1.6231666666666669</v>
      </c>
      <c r="L46" s="324"/>
    </row>
    <row r="47" spans="3:12" s="99" customFormat="1" ht="12" hidden="1" customHeight="1" thickBot="1" x14ac:dyDescent="0.2">
      <c r="C47" s="326"/>
      <c r="D47" s="327"/>
      <c r="E47" s="329"/>
      <c r="F47" s="179"/>
      <c r="G47" s="266"/>
      <c r="H47" s="267"/>
      <c r="I47" s="267"/>
      <c r="J47" s="267"/>
      <c r="K47" s="267"/>
      <c r="L47" s="324"/>
    </row>
    <row r="48" spans="3:12" ht="12" thickTop="1" x14ac:dyDescent="0.15">
      <c r="D48" s="192"/>
      <c r="E48" s="192"/>
      <c r="F48" s="192"/>
      <c r="G48" s="193"/>
      <c r="H48" s="193"/>
      <c r="I48" s="193"/>
      <c r="J48" s="193"/>
      <c r="K48" s="193"/>
    </row>
  </sheetData>
  <sheetProtection password="BC0D" sheet="1" objects="1" scenarios="1" formatColumns="0" formatRows="0"/>
  <mergeCells count="66">
    <mergeCell ref="C44:C45"/>
    <mergeCell ref="D44:D45"/>
    <mergeCell ref="E44:E45"/>
    <mergeCell ref="L44:L45"/>
    <mergeCell ref="C46:C47"/>
    <mergeCell ref="D46:D47"/>
    <mergeCell ref="E46:E47"/>
    <mergeCell ref="L46:L47"/>
    <mergeCell ref="C40:C41"/>
    <mergeCell ref="D40:D41"/>
    <mergeCell ref="E40:E41"/>
    <mergeCell ref="L40:L41"/>
    <mergeCell ref="C42:C43"/>
    <mergeCell ref="D42:D43"/>
    <mergeCell ref="E42:E43"/>
    <mergeCell ref="L42:L43"/>
    <mergeCell ref="C36:C37"/>
    <mergeCell ref="D36:D37"/>
    <mergeCell ref="E36:E37"/>
    <mergeCell ref="L36:L37"/>
    <mergeCell ref="C38:C39"/>
    <mergeCell ref="D38:D39"/>
    <mergeCell ref="E38:E39"/>
    <mergeCell ref="L38:L39"/>
    <mergeCell ref="C32:C33"/>
    <mergeCell ref="D32:D33"/>
    <mergeCell ref="E32:E33"/>
    <mergeCell ref="L32:L33"/>
    <mergeCell ref="C34:C35"/>
    <mergeCell ref="D34:D35"/>
    <mergeCell ref="E34:E35"/>
    <mergeCell ref="L34:L35"/>
    <mergeCell ref="C28:C29"/>
    <mergeCell ref="D28:D29"/>
    <mergeCell ref="E28:E29"/>
    <mergeCell ref="L28:L29"/>
    <mergeCell ref="C30:C31"/>
    <mergeCell ref="D30:D31"/>
    <mergeCell ref="E30:E31"/>
    <mergeCell ref="L30:L31"/>
    <mergeCell ref="C24:C25"/>
    <mergeCell ref="D24:D25"/>
    <mergeCell ref="E24:E25"/>
    <mergeCell ref="L24:L25"/>
    <mergeCell ref="C26:C27"/>
    <mergeCell ref="D26:D27"/>
    <mergeCell ref="E26:E27"/>
    <mergeCell ref="L26:L27"/>
    <mergeCell ref="C20:C21"/>
    <mergeCell ref="D20:D21"/>
    <mergeCell ref="E20:E21"/>
    <mergeCell ref="L20:L21"/>
    <mergeCell ref="C22:C23"/>
    <mergeCell ref="D22:D23"/>
    <mergeCell ref="E22:E23"/>
    <mergeCell ref="L22:L23"/>
    <mergeCell ref="L16:L17"/>
    <mergeCell ref="C18:C19"/>
    <mergeCell ref="D18:D19"/>
    <mergeCell ref="E18:E19"/>
    <mergeCell ref="L18:L19"/>
    <mergeCell ref="D9:G9"/>
    <mergeCell ref="D13:E14"/>
    <mergeCell ref="C16:C17"/>
    <mergeCell ref="D16:D17"/>
    <mergeCell ref="E16:E17"/>
  </mergeCells>
  <phoneticPr fontId="9" type="noConversion"/>
  <pageMargins left="0.15748031496062992" right="0.15748031496062992" top="0.98425196850393704" bottom="0.19685039370078741" header="0.51181102362204722" footer="0.51181102362204722"/>
  <pageSetup paperSize="9" scale="7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48</vt:i4>
      </vt:variant>
    </vt:vector>
  </HeadingPairs>
  <TitlesOfParts>
    <vt:vector size="58" baseType="lpstr">
      <vt:lpstr>Инструкция</vt:lpstr>
      <vt:lpstr>Титульный</vt:lpstr>
      <vt:lpstr>Форма 3.1</vt:lpstr>
      <vt:lpstr>Форма 3.1 (кварталы)</vt:lpstr>
      <vt:lpstr>Сравнение</vt:lpstr>
      <vt:lpstr>Форма 16</vt:lpstr>
      <vt:lpstr>Субабоненты</vt:lpstr>
      <vt:lpstr>Субабоненты (кварталы)</vt:lpstr>
      <vt:lpstr>Комментарии</vt:lpstr>
      <vt:lpstr>Проверка</vt:lpstr>
      <vt:lpstr>ChangeValues_1</vt:lpstr>
      <vt:lpstr>CheckBC_List04</vt:lpstr>
      <vt:lpstr>CheckValue_List04</vt:lpstr>
      <vt:lpstr>chkGetUpdatesValue</vt:lpstr>
      <vt:lpstr>chkNoUpdatesValue</vt:lpstr>
      <vt:lpstr>code</vt:lpstr>
      <vt:lpstr>CYear</vt:lpstr>
      <vt:lpstr>deleteRow_1</vt:lpstr>
      <vt:lpstr>deleteRow_2</vt:lpstr>
      <vt:lpstr>deleteRow_3</vt:lpstr>
      <vt:lpstr>deleteRow_4</vt:lpstr>
      <vt:lpstr>deleteRow_5</vt:lpstr>
      <vt:lpstr>deleteRow_6</vt:lpstr>
      <vt:lpstr>dolj_lico</vt:lpstr>
      <vt:lpstr>et_List04</vt:lpstr>
      <vt:lpstr>et_List05</vt:lpstr>
      <vt:lpstr>f31_rek_fas_range</vt:lpstr>
      <vt:lpstr>FirstLine</vt:lpstr>
      <vt:lpstr>god</vt:lpstr>
      <vt:lpstr>inn</vt:lpstr>
      <vt:lpstr>Instr_1</vt:lpstr>
      <vt:lpstr>Instr_2</vt:lpstr>
      <vt:lpstr>Instr_3</vt:lpstr>
      <vt:lpstr>Instr_4</vt:lpstr>
      <vt:lpstr>Instr_5</vt:lpstr>
      <vt:lpstr>Instr_6</vt:lpstr>
      <vt:lpstr>Instr_7</vt:lpstr>
      <vt:lpstr>Instr_8</vt:lpstr>
      <vt:lpstr>instr_hyp1</vt:lpstr>
      <vt:lpstr>instr_hyp5</vt:lpstr>
      <vt:lpstr>kpp</vt:lpstr>
      <vt:lpstr>LastYear</vt:lpstr>
      <vt:lpstr>List03_date1</vt:lpstr>
      <vt:lpstr>List03_date2</vt:lpstr>
      <vt:lpstr>org</vt:lpstr>
      <vt:lpstr>pIns_List04</vt:lpstr>
      <vt:lpstr>pIns_List05</vt:lpstr>
      <vt:lpstr>PYear</vt:lpstr>
      <vt:lpstr>REESTR_ORG_RANGE</vt:lpstr>
      <vt:lpstr>REGION</vt:lpstr>
      <vt:lpstr>region_name</vt:lpstr>
      <vt:lpstr>regionException</vt:lpstr>
      <vt:lpstr>regionException_flag</vt:lpstr>
      <vt:lpstr>spb_entity_id</vt:lpstr>
      <vt:lpstr>type_version</vt:lpstr>
      <vt:lpstr>UpdStatus</vt:lpstr>
      <vt:lpstr>version</vt:lpstr>
      <vt:lpstr>year_list</vt:lpstr>
    </vt:vector>
  </TitlesOfParts>
  <Company>ФАС России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Предложения сетевой компании по технологическому расходу электроэнергии (мощности) - потерям в электрических сетях на 2021 год (организация)</dc:title>
  <dc:subject>Предложения сетевой компании по технологическому расходу электроэнергии (мощности) - потерям в электрических сетях на 2021 год (организация)</dc:subject>
  <dc:creator>--</dc:creator>
  <dc:description/>
  <cp:lastModifiedBy>Михаил</cp:lastModifiedBy>
  <cp:lastPrinted>2020-03-27T13:35:50Z</cp:lastPrinted>
  <dcterms:created xsi:type="dcterms:W3CDTF">2004-05-21T07:18:45Z</dcterms:created>
  <dcterms:modified xsi:type="dcterms:W3CDTF">2021-02-25T06:40:15Z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itTemplate">
    <vt:bool>true</vt:bool>
  </property>
  <property fmtid="{D5CDD505-2E9C-101B-9397-08002B2CF9AE}" pid="3" name="Version">
    <vt:lpwstr>FORM3.1.2021.ORG</vt:lpwstr>
  </property>
  <property fmtid="{D5CDD505-2E9C-101B-9397-08002B2CF9AE}" pid="4" name="UserComments">
    <vt:lpwstr/>
  </property>
  <property fmtid="{D5CDD505-2E9C-101B-9397-08002B2CF9AE}" pid="5" name="PeriodLength">
    <vt:lpwstr/>
  </property>
  <property fmtid="{D5CDD505-2E9C-101B-9397-08002B2CF9AE}" pid="6" name="XsltDocFilePath">
    <vt:lpwstr/>
  </property>
  <property fmtid="{D5CDD505-2E9C-101B-9397-08002B2CF9AE}" pid="7" name="XslViewFilePath">
    <vt:lpwstr/>
  </property>
  <property fmtid="{D5CDD505-2E9C-101B-9397-08002B2CF9AE}" pid="8" name="RootDocFilePath">
    <vt:lpwstr/>
  </property>
  <property fmtid="{D5CDD505-2E9C-101B-9397-08002B2CF9AE}" pid="9" name="HtmlTempFilePath">
    <vt:lpwstr/>
  </property>
  <property fmtid="{D5CDD505-2E9C-101B-9397-08002B2CF9AE}" pid="10" name="keywords">
    <vt:lpwstr/>
  </property>
  <property fmtid="{D5CDD505-2E9C-101B-9397-08002B2CF9AE}" pid="11" name="Status">
    <vt:lpwstr>2</vt:lpwstr>
  </property>
  <property fmtid="{D5CDD505-2E9C-101B-9397-08002B2CF9AE}" pid="12" name="CurrentVersion">
    <vt:lpwstr>1.0</vt:lpwstr>
  </property>
  <property fmtid="{D5CDD505-2E9C-101B-9397-08002B2CF9AE}" pid="13" name="XMLTempFilePath">
    <vt:lpwstr/>
  </property>
  <property fmtid="{D5CDD505-2E9C-101B-9397-08002B2CF9AE}" pid="14" name="entityid">
    <vt:lpwstr/>
  </property>
  <property fmtid="{D5CDD505-2E9C-101B-9397-08002B2CF9AE}" pid="15" name="Period">
    <vt:lpwstr/>
  </property>
  <property fmtid="{D5CDD505-2E9C-101B-9397-08002B2CF9AE}" pid="16" name="TemplateOperationMode">
    <vt:i4>3</vt:i4>
  </property>
  <property fmtid="{D5CDD505-2E9C-101B-9397-08002B2CF9AE}" pid="17" name="Periodicity">
    <vt:lpwstr>REGU</vt:lpwstr>
  </property>
  <property fmtid="{D5CDD505-2E9C-101B-9397-08002B2CF9AE}" pid="18" name="TypePlanning">
    <vt:lpwstr>PLAN</vt:lpwstr>
  </property>
  <property fmtid="{D5CDD505-2E9C-101B-9397-08002B2CF9AE}" pid="19" name="ProtectBook">
    <vt:i4>0</vt:i4>
  </property>
</Properties>
</file>